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artin.blaha" reservationPassword="0"/>
  <workbookPr/>
  <bookViews>
    <workbookView xWindow="240" yWindow="120" windowWidth="14940" windowHeight="9225" activeTab="0"/>
  </bookViews>
  <sheets>
    <sheet name="Rekapitulace" sheetId="1" r:id="rId1"/>
    <sheet name="002" sheetId="2" r:id="rId2"/>
    <sheet name="SO 182" sheetId="3" r:id="rId3"/>
    <sheet name="SO 201" sheetId="4" r:id="rId4"/>
  </sheets>
  <definedNames/>
  <calcPr/>
  <webPublishing/>
</workbook>
</file>

<file path=xl/sharedStrings.xml><?xml version="1.0" encoding="utf-8"?>
<sst xmlns="http://schemas.openxmlformats.org/spreadsheetml/2006/main" count="1924" uniqueCount="719">
  <si>
    <t>Firma: Firma</t>
  </si>
  <si>
    <t>Rekapitulace ceny</t>
  </si>
  <si>
    <t>Stavba: projekt - Cikháj most ev.č. 350-013</t>
  </si>
  <si>
    <t xml:space="preserve">Varianta: 1 -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</si>
  <si>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</si>
  <si>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</si>
  <si>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</si>
  <si>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</si>
  <si>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</si>
  <si>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</si>
  <si>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</si>
  <si>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</si>
  <si>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</si>
  <si>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</si>
  <si>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</si>
  <si>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projekt</t>
  </si>
  <si>
    <t>Cikháj most ev.č. 350-013</t>
  </si>
  <si>
    <t>O</t>
  </si>
  <si>
    <t>Rozpočet:</t>
  </si>
  <si>
    <t>0,00</t>
  </si>
  <si>
    <t>15,00</t>
  </si>
  <si>
    <t>21,00</t>
  </si>
  <si>
    <t>3</t>
  </si>
  <si>
    <t>2</t>
  </si>
  <si>
    <t>002</t>
  </si>
  <si>
    <t>Všeobecná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</si>
  <si>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</si>
  <si>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</si>
  <si>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</si>
  <si>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</si>
  <si>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</si>
  <si>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</si>
  <si>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</si>
  <si>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</si>
  <si>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</si>
  <si>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</si>
  <si>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</si>
  <si>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</si>
  <si>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</si>
  <si>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</si>
  <si>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</si>
  <si>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</si>
  <si>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</si>
  <si>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</si>
  <si>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</si>
  <si>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</si>
  <si>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02811</t>
  </si>
  <si>
    <t/>
  </si>
  <si>
    <t>PRŮZKUMNÉ PRÁCE GEOTECHNICKÉ NA POVRCHU</t>
  </si>
  <si>
    <t>KPL</t>
  </si>
  <si>
    <t>PP</t>
  </si>
  <si>
    <t>Dohled při provádění pilot geotechnikem + posudek zeminy pro zpětné využití/podkladních nestmelených vrstev vozovky pro zpětné využití</t>
  </si>
  <si>
    <t>VV</t>
  </si>
  <si>
    <t>TS</t>
  </si>
  <si>
    <t>zahrnuje veškeré náklady spojené s objednatelem požadovanými pracemi</t>
  </si>
  <si>
    <t>02910</t>
  </si>
  <si>
    <t>a</t>
  </si>
  <si>
    <t>OSTATNÍ POŽADAVKY - ZEMĚMĚŘIČSKÁ MĚŘENÍ</t>
  </si>
  <si>
    <t>vytyčení nově budovaných konstrukcí během stavby</t>
  </si>
  <si>
    <t>zahrnuje veškeré náklady spojené s objednatelem požadovanými pracemi,   
- pro stanovení orientační investorské ceny určete jednotkovou cenu jako 1% odhadované ceny stavby</t>
  </si>
  <si>
    <t>b</t>
  </si>
  <si>
    <t>vytyčení stavby vč. záborů a obvodu staveniště</t>
  </si>
  <si>
    <t>c</t>
  </si>
  <si>
    <t>geodetické zaměření skutečného stavu po provedení stavby</t>
  </si>
  <si>
    <t>d</t>
  </si>
  <si>
    <t>Geometrický oddělovací plán vč. projednání s vlastníky pozemků, Krajem Vysočina a KSÚS Vysočiny a podání na KÚ</t>
  </si>
  <si>
    <t>zahrnuje veškeré náklady spojené s objednatelem požadovanými pracemi,  
- pro stanovení orientační investorské ceny určete jednotkovou cenu jako 1% odhadované ceny stavby</t>
  </si>
  <si>
    <t>e</t>
  </si>
  <si>
    <t>geodetické zaměření demolovaných kostrukcí vč. výpočtu objemů a protokolů</t>
  </si>
  <si>
    <t>7</t>
  </si>
  <si>
    <t>02940</t>
  </si>
  <si>
    <t>OSTATNÍ POŽADAVKY - VYPRACOVÁNÍ DOKUMENTACE</t>
  </si>
  <si>
    <t>aktualizace HAP a POP vč. projednání a schválení u příslušných úřadů</t>
  </si>
  <si>
    <t>8</t>
  </si>
  <si>
    <t>029412</t>
  </si>
  <si>
    <t>OSTATNÍ POŽADAVKY - VYPRACOVÁNÍ MOSTNÍHO LISTU</t>
  </si>
  <si>
    <t>KUS</t>
  </si>
  <si>
    <t>Vypracování mostního listu včetně tisku.</t>
  </si>
  <si>
    <t>02943</t>
  </si>
  <si>
    <t>OSTATNÍ POŽADAVKY - VYPRACOVÁNÍ RDS</t>
  </si>
  <si>
    <t>Vypracování dokumentace RDS, včetně 3x  tisku.</t>
  </si>
  <si>
    <t>02944</t>
  </si>
  <si>
    <t>OSTAT POŽADAVKY - DOKUMENTACE SKUTEČ PROVEDENÍ V DIGIT FORMĚ</t>
  </si>
  <si>
    <t>Vypracování dokumentace skutečného provedení včetně 4x tisku.</t>
  </si>
  <si>
    <t>11</t>
  </si>
  <si>
    <t>02950</t>
  </si>
  <si>
    <t>OSTATNÍ POŽADAVKY - POSUDKY, KONTROLY, REVIZNÍ ZPRÁVY</t>
  </si>
  <si>
    <t>Vypracování plánu konstrol a údržby včetně 3x tisku.</t>
  </si>
  <si>
    <t>12</t>
  </si>
  <si>
    <t>029522</t>
  </si>
  <si>
    <t>OSTATNÍ POŽADAVKY - REVIZNÍ ZPRÁVY</t>
  </si>
  <si>
    <t>pasport objízdných tras a okolí stavby před a po stavbě (objízdná trasa, objízdná trasa autobusy, stavby)</t>
  </si>
  <si>
    <t>3+3=6,000 [A]</t>
  </si>
  <si>
    <t>13</t>
  </si>
  <si>
    <t>02953</t>
  </si>
  <si>
    <t>OSTATNÍ POŽADAVKY - HLAVNÍ MOSTNÍ PROHLÍDKA</t>
  </si>
  <si>
    <t>První hlavní prohlídka mostu, včetně zápisu do BMS.</t>
  </si>
  <si>
    <t>položka zahrnuje :  
- úkony dle ČSN 73 6221  
- provedení hlavní mostní prohlídky oprávněnou fyzickou nebo právnickou osobou  
- vyhotovení záznamu (protokolu), který jednoznačně definuje stav mostu</t>
  </si>
  <si>
    <t>14</t>
  </si>
  <si>
    <t>02960</t>
  </si>
  <si>
    <t>OSTATNÍ POŽADAVKY - ODBORNÝ DOZOR</t>
  </si>
  <si>
    <t>veškerá nutná opatření dle plánu BOZP vč. oplocení staveniště</t>
  </si>
  <si>
    <t>zahrnuje veškeré náklady spojené s objednatelem požadovaným dozorem</t>
  </si>
  <si>
    <t>15</t>
  </si>
  <si>
    <t>02990</t>
  </si>
  <si>
    <t>OSTATNÍ POŽADAVKY - INFORMAČNÍ TABULE</t>
  </si>
  <si>
    <t>Zhotovení, osazení po dobu stavby a odstranění informační tabule s označením stavby dle stavebního zákona. Velikost tabule 2,5 x 1,75 m, dle předpisu kraje Vysočina.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</si>
  <si>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</si>
  <si>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16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</si>
  <si>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</si>
  <si>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</si>
  <si>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</si>
  <si>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Zemní práce</t>
  </si>
  <si>
    <t>17</t>
  </si>
  <si>
    <t>12110</t>
  </si>
  <si>
    <t>SEJMUTÍ ORNICE NEBO LESNÍ PŮDY</t>
  </si>
  <si>
    <t>M3</t>
  </si>
  <si>
    <t>Sejmutí ornice v místě terénních úprav okolo nového propustku v tl. 0,2 m, vč. odvozu a uložení na meziskládku.</t>
  </si>
  <si>
    <t>(200+220)*0,2=84,000 [A]</t>
  </si>
  <si>
    <t>položka zahrnuje sejmutí ornice bez ohledu na tloušťku vrstvy a její vodorovnou dopravu  
nezahrnuje uložení na trvalou skládku</t>
  </si>
  <si>
    <t>18</t>
  </si>
  <si>
    <t>12573</t>
  </si>
  <si>
    <t>VYKOPÁVKY ZE ZEMNÍKŮ A SKLÁDEK TŘ. I</t>
  </si>
  <si>
    <t>výkopy ornice z mezideponie</t>
  </si>
  <si>
    <t>ornice dle pol. 12110 84,000000 (12110)=84,000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</si>
  <si>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</si>
  <si>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19</t>
  </si>
  <si>
    <t>18233</t>
  </si>
  <si>
    <t>ROZPROSTŘENÍ ORNICE V ROVINĚ V TL DO 0,20M</t>
  </si>
  <si>
    <t>M2</t>
  </si>
  <si>
    <t>Zpětné ohumusování a úprava pozemků (uvedení do původního stavu), vč. dovozu z meziskládky.</t>
  </si>
  <si>
    <t>Dle pol. 12110 84,000000 (12110)/0,2=420,000 [A]</t>
  </si>
  <si>
    <t>položka zahrnuje:  
nutné přemístění ornice z dočasných skládek vzdálených do 50m  
rozprostření ornice v předepsané tloušťce v rovině a ve svahu do 1:5</t>
  </si>
  <si>
    <t>20</t>
  </si>
  <si>
    <t>183312</t>
  </si>
  <si>
    <t>SADOVNICKÉ OBDĚLÁNÍ PŮDY RUČNĚ</t>
  </si>
  <si>
    <t>Ohumusované plochy budou pokryty posekanou trávou tak, aby se zde vysemenily místní druhy. Osetí jiným způsobem není přípustné. V PR se vyskytují přirozená společenstva rostlin a osetím travních semen by do území byly zavlečeny nežádoucí nepůvodní druhy trav.</t>
  </si>
  <si>
    <t>Dle pol. 12110 84,000000 (12110)=84,000 [A]</t>
  </si>
  <si>
    <t>položka zahrnuje ruční obdělání nejsvrchnější vrstvy půdy původního horizontu nebo nově rozprostřené vrchní vrstvy půdy, dále zahrnuje jemnou modelaci terénu, zejména konečnou úpravu a urovnání rozprostřené vegetační vrstvy na pozemku</t>
  </si>
  <si>
    <t>SO 182</t>
  </si>
  <si>
    <t>DIO</t>
  </si>
  <si>
    <t>projednání DIO s dotčenými orgány (např. autobusoví dopravci a organizátor dopravy), zajištění vydání stanovení přechodné úpravy a rozhodnutí o uzavírce</t>
  </si>
  <si>
    <t>Základy</t>
  </si>
  <si>
    <t>27212</t>
  </si>
  <si>
    <t>ZÁKLADY Z DÍLCŮ ŽELEZOBETONOVÝCH</t>
  </si>
  <si>
    <t>ŽB panely 1x3 m tloušťky 150 mm pro provizorní zastávku autobusu, vč. montáže, pronájmu a demontáže. ČERPÁNO SE SOUHLASEM INVESTORA.</t>
  </si>
  <si>
    <t>4 panely pro zastávku (1*3*0,15)*4=1,800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</si>
  <si>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</si>
  <si>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Komunikace</t>
  </si>
  <si>
    <t>567303</t>
  </si>
  <si>
    <t>VRSTVY PRO OBNOVU A OPRAVY ZE ŠTĚRKODRTI</t>
  </si>
  <si>
    <t>Vrstva štěrkodrti tl. 150 mm pro podklad pod panely a rozšíření v místě provizorní zastávky. ČERPÁNO SE SOUHLASEM INVESTORA.</t>
  </si>
  <si>
    <t>6,3*2,3*0,15=2,174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</si>
  <si>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</si>
  <si>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5774AE</t>
  </si>
  <si>
    <t>VRSTVY PRO OBNOVU A OPRAVY Z ASF BETONU ACO 11+, 11S</t>
  </si>
  <si>
    <t>oprava komunikace objízdné trasy pro autobusy - obrusná vrstva, ČERPÁNO SE SOUHLASEM INVESTORA</t>
  </si>
  <si>
    <t>0,04*500=20,000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</si>
  <si>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</si>
  <si>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5774CF</t>
  </si>
  <si>
    <t>VRSTVY PRO OBNOVU A OPRAVY Z ASF BETONU ACL 16</t>
  </si>
  <si>
    <t>0,06*250=15,000 [A]</t>
  </si>
  <si>
    <t>Ostatní konstrukce a práce</t>
  </si>
  <si>
    <t>91400</t>
  </si>
  <si>
    <t>DOČASNÉ ZAKRYTÍ NEBO OTOČENÍ STÁVAJÍCÍCH DOPRAVNÍCH ZNAČEK</t>
  </si>
  <si>
    <t>Zakrytí stávajících DZ během objízdné trasy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</si>
  <si>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</si>
  <si>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914132</t>
  </si>
  <si>
    <t>DOPRAVNÍ ZNAČKY ZÁKLADNÍ VELIKOSTI OCELOVÉ FÓLIE TŘ 2 - MONTÁŽ S PŘEMÍSTĚNÍM</t>
  </si>
  <si>
    <t>Přechodné dopravní značení, včetně sloupku a patek (2ks/značka)</t>
  </si>
  <si>
    <t>A15 2=2,000 [A] 
B1 2=2,000 [B] 
B13 2=2,000 [C] 
B20a 6=6,000 [D] 
E3a 5=5,000 [E] 
E7b 2=2,000 [F] 
E13 "mimo vozidel stavby" 2=2,000 [G] 
E13 "mimo bus" 2=2,000 [H] 
IJ4b vč. plechu 3x40 cm pro vylepení jízdního řádu 1=1,000 [I] 
IS11b 20=20,000 [K] 
IS11c 12=12,000 [L] 
IP10a 1=1,000 [M] 
IP10b 4=4,000 [N] 
S7 2=2,000 [P] 
Celkové množství 63.000000=63,000 [Q]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</si>
  <si>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</si>
  <si>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</si>
  <si>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</si>
  <si>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Přechodné dopravní značení, včetně sloupku.</t>
  </si>
  <si>
    <t>Dle pol. 914132 63,000000 (914132)=63,000 [A]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</si>
  <si>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</si>
  <si>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</si>
  <si>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</si>
  <si>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</si>
  <si>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Přechodné dopravní značení, včetně sloupku, pronájem 16 týdnů.</t>
  </si>
  <si>
    <t>63,000000 (914132)*4*4*7=7 056,000 [A]</t>
  </si>
  <si>
    <t>položka zahrnuje sazbu za pronájem dopravních značek a zařízení, počet jednotek je určen jako součin počtu značek a počtu dní použití</t>
  </si>
  <si>
    <t>914212</t>
  </si>
  <si>
    <t>DOPRAVNÍ ZNAČKY ZVĚTŠENÉ VELIKOSTI OCELOVÉ - MONTÁŽ S PŘEMÍSTĚNÍM</t>
  </si>
  <si>
    <t>Přechodné dopravní značení, včetně sloupku a patek (4ks/značka)</t>
  </si>
  <si>
    <t>IS11a 6=6,000 [A] 
IP22 8=8,000 [B] 
Celkové množství 14.000000=14,000 [C]</t>
  </si>
  <si>
    <t>914213</t>
  </si>
  <si>
    <t>DOPRAVNÍ ZNAČKY ZVĚTŠENÉ VELIKOSTI OCELOVÉ - DEMONTÁŽ</t>
  </si>
  <si>
    <t>Dle pol. 914212 14,000000 (914212)=14,000 [A]</t>
  </si>
  <si>
    <t>914219</t>
  </si>
  <si>
    <t>DOPRAV ZNAČKY ZVĚTŠ VEL OCEL - NÁJEMNÉ</t>
  </si>
  <si>
    <t>Přechodné dopravní značení, včetně sloupku a patek (4ks/značka), pronájem 16 týdnů.</t>
  </si>
  <si>
    <t>14,000000 (914212)*4*4*7=1 568,000 [A]</t>
  </si>
  <si>
    <t>916112</t>
  </si>
  <si>
    <t>DOPRAV SVĚTLO VÝSTRAŽ SAMOSTATNÉ - MONTÁŽ S PŘESUNEM</t>
  </si>
  <si>
    <t>Přechodné dopravní značení, osazeno na značce A15.</t>
  </si>
  <si>
    <t>S7 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</si>
  <si>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</si>
  <si>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</si>
  <si>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</si>
  <si>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Dle pol. 916112 2,000000 (916112)=2,000 [A]</t>
  </si>
  <si>
    <t>Položka zahrnuje odstranění, demontáž a odklizení zařízení s odvozem na předepsané místo</t>
  </si>
  <si>
    <t>916119</t>
  </si>
  <si>
    <t>DOPRAV SVĚTLO VÝSTRAŽ SAMOSTATNÉ - NÁJEMNÉ</t>
  </si>
  <si>
    <t>Přechodné dopravní značení, osazeno na značce A15, pronájem 16 týdnů.</t>
  </si>
  <si>
    <t>2,000000 (916112)*4*4*7=224,000 [A]</t>
  </si>
  <si>
    <t>položka zahrnuje sazbu za pronájem zařízení. Počet měrných jednotek se určí jako součin počtu zařízení a počtu dní použití.</t>
  </si>
  <si>
    <t>916132</t>
  </si>
  <si>
    <t>DOPRAV SVĚTLO VÝSTRAŽ SOUPRAVA 5KS - MONTÁŽ S PŘESUNEM</t>
  </si>
  <si>
    <t>Přechodné dopravní značení.</t>
  </si>
  <si>
    <t>5xS7 2=2,000 [A]</t>
  </si>
  <si>
    <t>916133</t>
  </si>
  <si>
    <t>DOPRAV SVĚTLO VÝSTRAŽ SOUPRAVA 5KS - DEMONTÁŽ</t>
  </si>
  <si>
    <t>Dle pol. 916132 2,000000 (916132)=2,000 [A]</t>
  </si>
  <si>
    <t>916139</t>
  </si>
  <si>
    <t>DOPRAVNÍ SVĚTLO VÝSTRAŽNÉ SOUPRAVA 5 KUSŮ - NÁJEMNÉ</t>
  </si>
  <si>
    <t>Přechodné dopravní značení, pronájem 16 týdnů.</t>
  </si>
  <si>
    <t>2,000000 (916132)*4*4*7=224,000 [A]</t>
  </si>
  <si>
    <t>916322</t>
  </si>
  <si>
    <t>DOPRAVNÍ ZÁBRANY Z2 S FÓLIÍ TŘ 2 - MONTÁŽ S PŘESUNEM</t>
  </si>
  <si>
    <t>Přechodné dopravní značení, včetně sloupku a patek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</si>
  <si>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</si>
  <si>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</si>
  <si>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</si>
  <si>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Dle pol. 916322 2,000000 (916322)=2,000 [A]</t>
  </si>
  <si>
    <t>21</t>
  </si>
  <si>
    <t>916329</t>
  </si>
  <si>
    <t>DOPRAVNÍ ZÁBRANY Z2 S FÓLIÍ TŘ 2 - NÁJEMNÉ</t>
  </si>
  <si>
    <t>2,000000 (916322)*4*4*7=224,000 [A]</t>
  </si>
  <si>
    <t>SO 201</t>
  </si>
  <si>
    <t>Most ev.č. 350-013</t>
  </si>
  <si>
    <t>014101</t>
  </si>
  <si>
    <t>POPLATKY ZA SKLÁDKU</t>
  </si>
  <si>
    <t>Nevhodná zemina z výkopů. Na základě rozboru je možné zeminu vhodnou, případně   
upravenou podmínečně vhodnou z výkopů se souhlasem investora zpětně využít.</t>
  </si>
  <si>
    <t>podkladní nestmel. vrstvy vozovky pol. 113328 33,000000 (113328)=33,000 [A] 
přebytečná zemina z výkopů pol. 125738  (209,280000 (131831)+0,000000 (17481))-(40,920000 (17310)+0,000000 (17411))=168,360 [B] 
pročištění koryta pol. 124738 9,000000 (124738)=9,000 [C] 
zemina z vývrtů pilot (3,14*0,32*0,32)*70=22,508 [D] 
Celkem: A+B+C+D=232,868 [E]</t>
  </si>
  <si>
    <t>zahrnuje veškeré poplatky provozovateli skládky související s uložením odpadu na skládce.</t>
  </si>
  <si>
    <t>014102</t>
  </si>
  <si>
    <t>T</t>
  </si>
  <si>
    <t>Železobeton, beton, kámen.</t>
  </si>
  <si>
    <t>pol. 966168 82,766000 (966168)*2,5=206,915 [A]</t>
  </si>
  <si>
    <t>zemina v případě výměny podloží (pol. 131838), ČERPÁNO SE SOUHLASEM INVESTORA</t>
  </si>
  <si>
    <t>dle pol. 131838 0,3*0,7*8=1,680 [A]</t>
  </si>
  <si>
    <t>014112</t>
  </si>
  <si>
    <t>POPLATKY ZA SKLÁDKU TYP S-IO (INERTNÍ ODPAD)</t>
  </si>
  <si>
    <t>dle pol. 113338 22,500000 (113338)*2,2=49,500 [A]</t>
  </si>
  <si>
    <t>014132</t>
  </si>
  <si>
    <t>POPLATKY ZA SKLÁDKU TYP S-NO (NEBEZPEČNÝ ODPAD)</t>
  </si>
  <si>
    <t>Na základě zkoušky PAU provedené v místě stavby bylo zjištěno, že obrusná a ložná vrstva spadá do kategorie ZAS-T3.</t>
  </si>
  <si>
    <t>izolace 45,120000 (97817)*0,01*1,2=0,541 [A] 
vozovka 7,440000 (113728)*2,2=16,368 [B] 
Celkové množství 16.909000=16,909 [C]</t>
  </si>
  <si>
    <t>02780</t>
  </si>
  <si>
    <t>POMOC PRÁCE ZŘÍZ NEBO ZAJIŠŤ ZEMNÍKY A SKLÁDKY</t>
  </si>
  <si>
    <t>zajištění prostoru a zřízení zemníku</t>
  </si>
  <si>
    <t>zahrnuje veškeré náklady spojené s objednatelem požadovanými zařízeními (nezahrnuje poplatky za získanou nebo uloženou zeminu)</t>
  </si>
  <si>
    <t>112218</t>
  </si>
  <si>
    <t>ODSTRANĚNÍ PAŘEZŮ D DO 0,5M, ODVOZ DO 20KM</t>
  </si>
  <si>
    <t>Odstranění 2x pařezu po kácení</t>
  </si>
  <si>
    <t>2=2,000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</si>
  <si>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</si>
  <si>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113321</t>
  </si>
  <si>
    <t>ODSTRAN PODKL ZPEVNĚNÝCH PLOCH Z KAMENIVA NESTMEL, ODVOZ DO 1KM</t>
  </si>
  <si>
    <t>Podkl. vrstvy vozovky tl. 210 mm, včetně odvozu na mezideponii (možné zpětné využití např. pro výměnu podloží, zásyp)</t>
  </si>
  <si>
    <t>20*7,5*0,21=31,500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</si>
  <si>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</si>
  <si>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</si>
  <si>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ODSTRAN PODKL ZPEVNĚNÝCH PLOCH S ASFALT POJIVEM, ODVOZ DO 20KM</t>
  </si>
  <si>
    <t>Podkl. vrstvy vozovky prolité asfaltem tl. 150 mm, včetně odvozu na skládku. Odstranění celého úseku vč. mostu v tloušťce cca 65 mm (podkladní vrstva - penetrační makadam), vč. odvozu na skládku</t>
  </si>
  <si>
    <t>20*7,5*0,15=22,500 [A] 
20*6,2*0,065=8,060 [B] 
Celkem: A+B=30,560 [C]</t>
  </si>
  <si>
    <t>113728</t>
  </si>
  <si>
    <t>FRÉZOVÁNÍ ZPEVNĚNÝCH PLOCH ASFALTOVÝCH, ODVOZ DO 20KM</t>
  </si>
  <si>
    <t>frézování celého úseku vč. mostu v tloušťce cca 75 mm (obrusná+ložná vrstva), vč. odvozu na skládku</t>
  </si>
  <si>
    <t>20*6*0,075=9,000 [A]</t>
  </si>
  <si>
    <t>11511</t>
  </si>
  <si>
    <t>ČERPÁNÍ VODY DO 500 L/MIN</t>
  </si>
  <si>
    <t>HOD</t>
  </si>
  <si>
    <t>čerpání vody nad rámec stavebních prací po dobu výstavby spodní stavby.</t>
  </si>
  <si>
    <t>14*12=168,000 [A]</t>
  </si>
  <si>
    <t>Položka čerpání vody na povrchu zahrnuje i potrubí, pohotovost záložní čerpací soupravy a zřízení čerpací jímky. Součástí položky je také následná demontáž a likvidace těchto zařízení</t>
  </si>
  <si>
    <t>11525</t>
  </si>
  <si>
    <t>PŘEVEDENÍ VODY POTRUBÍM DN 600 NEBO ŽLABY R.O. DO 2,0M</t>
  </si>
  <si>
    <t>M</t>
  </si>
  <si>
    <t>provizorní zatrubnění DN600 SN16</t>
  </si>
  <si>
    <t>Položka převedení vody na povrchu zahrnuje zřízení, udržování a odstranění příslušného zařízení. Převedení vody se uvádí buď průměrem potrubí (DN) nebo délkou rozvinutého obvodu žlabu (r.o.).</t>
  </si>
  <si>
    <t>124738</t>
  </si>
  <si>
    <t>VYKOPÁVKY PRO KORYTA VODOTEČÍ TŘ. I, ODVOZ DO 20KM</t>
  </si>
  <si>
    <t>pročištění koryta</t>
  </si>
  <si>
    <t>koryto 3*0,15*20=9,000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</si>
  <si>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</si>
  <si>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výkopy z mezideponie</t>
  </si>
  <si>
    <t>zpětný zásyp dle pol. 17411.2 81,300000 (17411.2)=81,300 [A] 
zpětný zásyp dle pol. 17310 40,920000 (17310)=40,920 [B] 
Celkové množství 122.220000=122,220 [C]</t>
  </si>
  <si>
    <t>125738</t>
  </si>
  <si>
    <t>VYKOPÁVKY ZE ZEMNÍKŮ A SKLÁDEK TŘ. I, ODVOZ DO 20KM</t>
  </si>
  <si>
    <t>odvoz přebytečné zeminy z meziskládky na skládku, vč. odkopu, dopravy a uložení</t>
  </si>
  <si>
    <t>rozdíl pol. 131831.2 - (17411.2 + 17310) 302,400000 (131831.2)-(81,300000 (17411.2)+40,920000 (17310))=180,180 [A]</t>
  </si>
  <si>
    <t>odvoz přebytečných podkladních nestmelených vrstev</t>
  </si>
  <si>
    <t>dle pol. 113321 20*7,5*0,21=31,500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</si>
  <si>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</si>
  <si>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131831</t>
  </si>
  <si>
    <t>HLOUBENÍ JAM ZAPAŽ I NEPAŽ TŘ. II, ODVOZ DO 1KM</t>
  </si>
  <si>
    <t>výkopy pro demolici (část zeminy použita pro zěptný zásyp) vč. odvozu na mezideponii</t>
  </si>
  <si>
    <t>Výkop s odečtením stávající mostní konstrukce (31,5*9,6)-(9,7*9,6)=209,280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</si>
  <si>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</si>
  <si>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výkopy pro nový most (část zeminy použita pro zěptný zásyp) vč. odvozu na mezideponii</t>
  </si>
  <si>
    <t>Výkop stavební jámy pro nový most 31,5*9,6=302,400 [A]</t>
  </si>
  <si>
    <t>131838</t>
  </si>
  <si>
    <t>HLOUBENÍ JAM ZAPAŽ I NEPAŽ TŘ. II, ODVOZ DO 20KM</t>
  </si>
  <si>
    <t>Výkop v případě výměny podloží vozovky tl. 0,3 m, vč. odvozu, ČERPÁNO SE SOUHLASEM INVESTORA</t>
  </si>
  <si>
    <t>0,3*0,7*8=1,680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</si>
  <si>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</si>
  <si>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17180</t>
  </si>
  <si>
    <t>ULOŽENÍ SYPANINY DO NÁSYPŮ Z NAKUPOVANÝCH MATERIÁLŮ</t>
  </si>
  <si>
    <t>provedení rozšíření silničního tělesa</t>
  </si>
  <si>
    <t>před mostem 1,5*1*2=3,000 [A] 
za mostem 1,5*1*2=3,000 [B] 
Celkové množství 6.000000=6,000 [C]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</si>
  <si>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</si>
  <si>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</si>
  <si>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</si>
  <si>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obsyp líce křídel zeminou vykopanou při výkopech, vč. dovozu z meziskládky</t>
  </si>
  <si>
    <t>OP1L 2,4*2,4*4,5*0,5=12,960 [A] 
OP1P 2,4*1,8*4*0,5=8,640 [B] 
OP2L 2,1*1,9*4*0,5=7,980 [C] 
OP2P 2,1*2,4*4,5*0,5=11,340 [D] 
Celkové množství 40.920000=40,920 [E]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</si>
  <si>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</si>
  <si>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</t>
  </si>
  <si>
    <t>17411</t>
  </si>
  <si>
    <t>ZÁSYP JAM A RÝH ZEMINOU SE ZHUTNĚNÍM</t>
  </si>
  <si>
    <t>zásyp stavební jámy pro provedení pilot, vč. dovozu z meziskládky</t>
  </si>
  <si>
    <t>dle pol. 131831.1 209,280000 (131831)=209,280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</si>
  <si>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</si>
  <si>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23</t>
  </si>
  <si>
    <t>zásyp rubu opěr a boku základů</t>
  </si>
  <si>
    <t>rub OP1 3,4*9,6=32,640 [A] 
rub OP2 3,4*9,6=32,640 [B] 
bok základů 1,3*2,1*0,5*4=5,460 [C] 
koryto potoka 1,1*9,6=10,560 [D] 
Celkové množství 81.300000=81,300 [E]</t>
  </si>
  <si>
    <t>24</t>
  </si>
  <si>
    <t>17481</t>
  </si>
  <si>
    <t>ZÁSYP JAM A RÝH Z NAKUPOVANÝCH MATERIÁLŮ</t>
  </si>
  <si>
    <t>zásyp z nakupované zeminy pro zásyp vybouraného mostu pro provedení pilot, případná výměna podloží vozovky, ČERPÁNO SE SOUHLASEM INVESTORA</t>
  </si>
  <si>
    <t>9,7*9,6=93,120 [A] 
0,3*0,7*8=1,680 [B] 
Celkem: A+B=94,800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</si>
  <si>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</si>
  <si>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25</t>
  </si>
  <si>
    <t>17561</t>
  </si>
  <si>
    <t>OBSYP POTRUBÍ A OBJEKTŮ Z HORNIN KAMENITÝCH</t>
  </si>
  <si>
    <t>obsyp rub. drenáže z štěrkodrtí fr. 16/32 mm</t>
  </si>
  <si>
    <t>0,4*0,4*(8,7+8,7)=2,784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</si>
  <si>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                                                                - zemina vytlačená potrubím o DN do 180mm se od kubatury obsypů neodečítá</t>
  </si>
  <si>
    <t>26</t>
  </si>
  <si>
    <t>18120</t>
  </si>
  <si>
    <t>ÚPRAVA PLÁNĚ SE ZHUTNĚNÍM V HORNINĚ TŘ. II</t>
  </si>
  <si>
    <t>úprava povrchu plán, vyspádování pod ŠD (pol. 56333)</t>
  </si>
  <si>
    <t>dle pol. 56333 100,300000 (56333)=100,300 [A]</t>
  </si>
  <si>
    <t>položka zahrnuje úpravu pláně včetně vyrovnání výškových rozdílů. Míru zhutnění určuje projekt.</t>
  </si>
  <si>
    <t>27</t>
  </si>
  <si>
    <t>18481</t>
  </si>
  <si>
    <t>OCHRANA STROMŮ BEDNĚNÍM</t>
  </si>
  <si>
    <t>ochrana stromu bedněním s vypolstrováním</t>
  </si>
  <si>
    <t>13*3,14*0,8*3=97,968 [A]</t>
  </si>
  <si>
    <t>položka zahrnuje veškerý materiál, výrobky a polotovary, včetně mimostaveništní a vnitrostaveništní dopravy (rovněž přesuny), včetně naložení a složení, případně s uložením</t>
  </si>
  <si>
    <t>28</t>
  </si>
  <si>
    <t>21203</t>
  </si>
  <si>
    <t>TRATIVODY KOMPLET Z TRUB NEKOV DN DO 150MM</t>
  </si>
  <si>
    <t>drenáž DN 150mm (vrcholový tlak SN8), vč. geotextílie okolo trubky</t>
  </si>
  <si>
    <t>10+10=20,000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</si>
  <si>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</si>
  <si>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29</t>
  </si>
  <si>
    <t>21341</t>
  </si>
  <si>
    <t>DRENÁŽNÍ VRSTVY Z PLASTBETONU (PLASTMALTY)</t>
  </si>
  <si>
    <t>podélné žebro š. 150 mm v úžlabích na mostě</t>
  </si>
  <si>
    <t>úžlabí (0,15*0,35*4,33)*2=0,455 [A]</t>
  </si>
  <si>
    <t>Položka zahrnuje:  
- dodávku předepsaného materiálu pro drenážní vrstvu, včetně mimostaveništní a vnitrostaveništní dopravy  
- provedení drenážní vrstvy předepsaných rozměrů a předepsaného tvaru</t>
  </si>
  <si>
    <t>30</t>
  </si>
  <si>
    <t>224325</t>
  </si>
  <si>
    <t>PILOTY ZE ŽELEZOBETONU C30/37</t>
  </si>
  <si>
    <t>piloty z betonu C30/37 půrm. 630 mm, vč. přebetonování 500 mm</t>
  </si>
  <si>
    <t>OP1 5*7,5*0,32*0,32*3,14=12,058 [A] 
OP2 5*7,5*0,32*0,32*3,14=12,058 [B] 
Celkové množství 24.116000=24,116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</si>
  <si>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</si>
  <si>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31</t>
  </si>
  <si>
    <t>224365</t>
  </si>
  <si>
    <t>VÝZTUŽ PILOT Z OCELI 10505, B500B</t>
  </si>
  <si>
    <t>výztuž pilot, parametrická spotřeba 130 kg/m3</t>
  </si>
  <si>
    <t>0,13*24,116000 (224325)=3,135 [A]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</si>
  <si>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</si>
  <si>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32</t>
  </si>
  <si>
    <t>23217A</t>
  </si>
  <si>
    <t>ŠTĚTOVÉ STĚNY BERANĚNÉ Z KOVOVÝCH DÍLCŮ DOČASNÉ (PLOCHA)</t>
  </si>
  <si>
    <t>štětová stěna celkové délky 6m, hloubka zaberanění 3 m</t>
  </si>
  <si>
    <t>na levé + pravé straně (6,4+7,2)*6=81,600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</si>
  <si>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</si>
  <si>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33</t>
  </si>
  <si>
    <t>23717A</t>
  </si>
  <si>
    <t>ODSTRANĚNÍ ŠTĚTOVÝCH STĚN Z KOVOVÝCH DÍLCŮ V PLOŠE</t>
  </si>
  <si>
    <t>štětová stěna</t>
  </si>
  <si>
    <t>dle pol. 23217A 81,600000 (23217A)=81,600 [A]</t>
  </si>
  <si>
    <t>položka zahrnuje odstranění stěn včetně odvozu a uložení na skládku</t>
  </si>
  <si>
    <t>34</t>
  </si>
  <si>
    <t>264139</t>
  </si>
  <si>
    <t>VRTY PRO PILOTY TŘ I D DO 700MM</t>
  </si>
  <si>
    <t>délka v hornině tř. I vč. 3 m hluchého vrtání</t>
  </si>
  <si>
    <t>OP1 5*(7+3)=50,000 [A] 
OP2 5*(7+3)=50,000 [B] 
Celkové množství 100.000000=100,000 [C]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</si>
  <si>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</si>
  <si>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35</t>
  </si>
  <si>
    <t>272325</t>
  </si>
  <si>
    <t>ZÁKLADY ZE ŽELEZOBETONU DO C30/37</t>
  </si>
  <si>
    <t>základy z betonu C30/37, vč. bednění, izolačních nátěrů (1xNp + 2xNa)</t>
  </si>
  <si>
    <t>OP1 1,2*0,6*8,9=6,408 [A] 
OP2 1,2*0,6*8,9=6,408 [B] 
Celkem: A+B=12,816 [C]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</si>
  <si>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</si>
  <si>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36</t>
  </si>
  <si>
    <t>272365</t>
  </si>
  <si>
    <t>VÝZTUŽ ZÁKLADŮ Z OCELI 10505, B500B</t>
  </si>
  <si>
    <t>Parametrická spotřeba 160 kg/m3</t>
  </si>
  <si>
    <t>12,816*0,16=2,051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</si>
  <si>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</si>
  <si>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37</t>
  </si>
  <si>
    <t>28997</t>
  </si>
  <si>
    <t>OPLÁŠTĚNÍ (ZPEVNĚNÍ) Z GEOTEXTILIE A GEOMŘÍŽOVIN</t>
  </si>
  <si>
    <t>ochrana PE folie v těsnící vrstvě, vykázána 2x plocha ((1+1)x300 g/m2)</t>
  </si>
  <si>
    <t>rub OP1 2*3,5*7,5=52,500 [A] 
rub OP2 2*3,5*7,5=52,500 [B] 
Celkové množství 105.000000=105,000 [C]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</si>
  <si>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</si>
  <si>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38</t>
  </si>
  <si>
    <t>28999</t>
  </si>
  <si>
    <t>OPLÁŠTĚNÍ (ZPEVNĚNÍ) Z FÓLIE</t>
  </si>
  <si>
    <t>těsnící PE fólie v přechodových oblastech mostu</t>
  </si>
  <si>
    <t>rub OP1 5,2*7,5=39,000 [A] 
rub OP2 4,2*7,5=31,500 [B] 
Celkové množství 70.500000=70,500 [C]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</si>
  <si>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</si>
  <si>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</si>
  <si>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39</t>
  </si>
  <si>
    <t>31717</t>
  </si>
  <si>
    <t>KOVOVÉ KONSTRUKCE PRO KOTVENÍ ŘÍMSY</t>
  </si>
  <si>
    <t>KG</t>
  </si>
  <si>
    <t>kotevní přípravky říms na mostě (7,0 kg/ks) á 1 m</t>
  </si>
  <si>
    <t>levá římsa 12*7=84,000 [A] 
pravá římsa 12*7=84,000 [B] 
Celkové množství 168.000000=168,000 [C]</t>
  </si>
  <si>
    <t>Položka zahrnuje dodávku (výrobu) kotevního prvku předepsaného tvaru a jeho osazení do předepsané polohy včetně nezbytných prací (vrty, zálivky apod.)</t>
  </si>
  <si>
    <t>40</t>
  </si>
  <si>
    <t>317325</t>
  </si>
  <si>
    <t>ŘÍMSY ZE ŽELEZOBETONU DO C30/37</t>
  </si>
  <si>
    <t>římsy z betonu C30/37 včetně bednění, dilatačních a sršťovacích spar</t>
  </si>
  <si>
    <t>levá římsa 0,31*11,65=3,612 [A] 
pravá římsa 0,31*11,65=3,612 [B] 
Celkové množství 7.224000=7,224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</si>
  <si>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</si>
  <si>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41</t>
  </si>
  <si>
    <t>317365</t>
  </si>
  <si>
    <t>VÝZTUŽ ŘÍMS Z OCELI 10505, B500B</t>
  </si>
  <si>
    <t>výztuž říms, parametrická spotřeba 140 kg/m3</t>
  </si>
  <si>
    <t>0,14*7,224000 (317325)=1,011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</si>
  <si>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</si>
  <si>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42</t>
  </si>
  <si>
    <t>333325</t>
  </si>
  <si>
    <t>MOSTNÍ OPĚRY A KŘÍDLA ZE ŽELEZOVÉHO BETONU DO C30/37</t>
  </si>
  <si>
    <t>křídla z betonu C30/37 vč. izolačních nátěrů (1xNp + 2xNa)</t>
  </si>
  <si>
    <t>křídla OP1 0,5*(7,2+6,9)=7,050 [A] 
křídla OP2 0,5*(5,7+5,5)=5,600 [B] 
Celkové množství 12.650000=12,650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</si>
  <si>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</si>
  <si>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43</t>
  </si>
  <si>
    <t>333365</t>
  </si>
  <si>
    <t>VÝZTUŽ MOSTNÍCH OPĚR A KŘÍDEL Z OCELI 10505, B500B</t>
  </si>
  <si>
    <t>výztuž křídel, parametrická spotřeba 140 kg/m3</t>
  </si>
  <si>
    <t>dle pol. 333325 12,650000 (333325)*0,14=1,771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</si>
  <si>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</si>
  <si>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44</t>
  </si>
  <si>
    <t>389325</t>
  </si>
  <si>
    <t>MOSTNÍ RÁMOVÉ KONSTRUKCE ZE ŽELEZOBETONU C30/37</t>
  </si>
  <si>
    <t>rámová konstrukce z betonu C30/37, vč. bednění, vč. izolačního nálitku a izolačních nátěrů (1xNp + 2xNa), vč. skruže</t>
  </si>
  <si>
    <t>Příčel 0,45*4,3*8,5=16,448 [A] 
Dřík OP1 2,1*0,54*8,5=9,639 [B] 
Dřík OP2 2*0,54*8,5=9,180 [C] 
Celkové množství 35.267000=35,267 [D]</t>
  </si>
  <si>
    <t>45</t>
  </si>
  <si>
    <t>389365</t>
  </si>
  <si>
    <t>VÝZTUŽ MOSTNÍ RÁMOVÉ KONSTRUKCE Z OCELI 10505, B500B</t>
  </si>
  <si>
    <t>parametrická spotřeba 200 kg/m3</t>
  </si>
  <si>
    <t>dle pol. 389325 35,267000 (389325)*0,2=7,053 [A]</t>
  </si>
  <si>
    <t>Vodorovné konstrukce</t>
  </si>
  <si>
    <t>46</t>
  </si>
  <si>
    <t>434212</t>
  </si>
  <si>
    <t>SCHODIŠŤOVÉ STUPNĚ, Z LOMOVÉHO KAMENE NA MC</t>
  </si>
  <si>
    <t>schodišťové stupně z lomového kamene do betonu, výška max 180 mm, šířka 750 mm. Betonové lože vykázáno v pol. 451314</t>
  </si>
  <si>
    <t>12*0,75*0,5*0,18=0,810 [A]</t>
  </si>
  <si>
    <t>Položka zahrnuje veškerý materiál, výrobky a polotovary, včetně mimostaveništní a vnitrostaveništní dopravy (rovněž přesuny), včetně naložení a složení, případně s uložením.</t>
  </si>
  <si>
    <t>47</t>
  </si>
  <si>
    <t>451312</t>
  </si>
  <si>
    <t>PODKLADNÍ A VÝPLŇOVÉ VRSTVY Z PROSTÉHO BETONU C12/15</t>
  </si>
  <si>
    <t>pod základy a rub. drenáž</t>
  </si>
  <si>
    <t>OP1 1,6*9,3*0,15=2,232 [A] 
OP2 1,6*9,3*0,15=2,232 [B] 
rub. drenáž (0,3*0,7*8,1)*2=3,402 [C] 
Celkové množství 7.866000=7,866 [D]</t>
  </si>
  <si>
    <t>48</t>
  </si>
  <si>
    <t>451314</t>
  </si>
  <si>
    <t>PODKLADNÍ A VÝPLŇOVÉ VRSTVY Z PROSTÉHO BETONU C25/30</t>
  </si>
  <si>
    <t>Podkladní beton tl. 150 mm pod schodištěm.</t>
  </si>
  <si>
    <t>0,15*4,5*0,9=0,608 [A]</t>
  </si>
  <si>
    <t>49</t>
  </si>
  <si>
    <t>45860</t>
  </si>
  <si>
    <t>VÝPLŇ ZA OPĚRAMI A ZDMI Z MEZEROVITÉHO BETONU</t>
  </si>
  <si>
    <t>zásyp za opěrami mezerovitým betonem, včetně materiálu</t>
  </si>
  <si>
    <t>OP1 6*7,5=45,000 [A] 
OP2 4,7*7,5=35,250 [B] 
Celkové množství 80.250000=80,250 [C]</t>
  </si>
  <si>
    <t>položka zahrnuje:  
- dodávku mezerovitého betonu předepsané kvality a zásyp se zhutněním včetně mimostaveništní a vnitrostaveništní dopravy</t>
  </si>
  <si>
    <t>50</t>
  </si>
  <si>
    <t>465512</t>
  </si>
  <si>
    <t>DLAŽBY Z LOMOVÉHO KAMENE NA MC</t>
  </si>
  <si>
    <t>zpevnění z lom. kam. tl. 250 mm, beton tl. 200 mm vč. spárování a chrl pod mostem</t>
  </si>
  <si>
    <t>křídlo 1L 0,45*3,7=1,665 [A] 
křídlo 2L 0,45*13,6=6,120 [B] 
líc OP1 0,45*8,5*0,12=0,459 [C] 
líc OP2 0,45*8,5*0,12=0,459 [D] 
křídlo 1P 0,45*3,5=1,575 [E] 
křídlo 2P 0,45*18,5=8,325 [F] 
Celkové množství 18.603000=18,603 [G]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</si>
  <si>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</si>
  <si>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51</t>
  </si>
  <si>
    <t>467314</t>
  </si>
  <si>
    <t>STUPNĚ A PRAHY VODNÍCH KORYT Z PROSTÉHO BETONU C25/30</t>
  </si>
  <si>
    <t>příčné prahy v opěře</t>
  </si>
  <si>
    <t>v lící opěr (0,6*9,6)*2=11,520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</si>
  <si>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</si>
  <si>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52</t>
  </si>
  <si>
    <t>56333</t>
  </si>
  <si>
    <t>VOZOVKOVÉ VRSTVY ZE ŠTĚRKODRTI TL. DO 150MM</t>
  </si>
  <si>
    <t>vrstva ŠDA před a za mostem</t>
  </si>
  <si>
    <t>(5,9+5,9)*8,5=100,300 [A]</t>
  </si>
  <si>
    <t>53</t>
  </si>
  <si>
    <t>56334</t>
  </si>
  <si>
    <t>VOZOVKOVÉ VRSTVY ZE ŠTĚRKODRTI TL. DO 200MM</t>
  </si>
  <si>
    <t>(6,4+6,4)*8,2=104,960 [A]</t>
  </si>
  <si>
    <t>54</t>
  </si>
  <si>
    <t>56962</t>
  </si>
  <si>
    <t>ZPEVNĚNÍ KRAJNIC Z RECYKLOVANÉHO MATERIÁLU TL DO 100MM</t>
  </si>
  <si>
    <t>zpevnění krajnice</t>
  </si>
  <si>
    <t>vlevo (24*1,25)*2=60,000 [A] 
vpravo (24*1,25)*2=60,000 [B] 
Celkové množství 120.000000=120,000 [C]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</si>
  <si>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</si>
  <si>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55</t>
  </si>
  <si>
    <t>572121</t>
  </si>
  <si>
    <t>INFILTRAČNÍ POSTŘIK ASFALTOVÝ DO 1,0KG/M2</t>
  </si>
  <si>
    <t>na 2. vrstvě ŠdA s posypem</t>
  </si>
  <si>
    <t>dle pol. 56334 104,960000 (56334)=104,960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</si>
  <si>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</si>
  <si>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56</t>
  </si>
  <si>
    <t>572213</t>
  </si>
  <si>
    <t>SPOJOVACÍ POSTŘIK Z EMULZE DO 0,5KG/M2</t>
  </si>
  <si>
    <t>0,35 kg/m2</t>
  </si>
  <si>
    <t>na podkladní vrstvě dle pol. 574E46 107,440000 (574E46)=107,440 [A] 
na ložné vrstvě pol. 574C46 + 574C56 32,475000 (574C46)+112,420000 (574C56)=144,895 [B] 
Celkové množství 252.335000=252,335 [C]</t>
  </si>
  <si>
    <t>57</t>
  </si>
  <si>
    <t>574A34</t>
  </si>
  <si>
    <t>ASFALTOVÝ BETON PRO OBRUSNÉ VRSTVY ACO 11+, 11S TL. 40MM</t>
  </si>
  <si>
    <t>obrusná vrstva ACO11+ před a na mostě</t>
  </si>
  <si>
    <t>7,5*20=150,000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</si>
  <si>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</si>
  <si>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58</t>
  </si>
  <si>
    <t>574C46</t>
  </si>
  <si>
    <t>ASFALTOVÝ BETON PRO LOŽNÍ VRSTVY ACL 16+, 16S TL. 50MM</t>
  </si>
  <si>
    <t>ložná vrstva na mostě ACL 16+</t>
  </si>
  <si>
    <t>4,33*7,5=32,475 [A]</t>
  </si>
  <si>
    <t>59</t>
  </si>
  <si>
    <t>574C56</t>
  </si>
  <si>
    <t>ASFALTOVÝ BETON PRO LOŽNÍ VRSTVY ACL 16+, 16S TL. 60MM</t>
  </si>
  <si>
    <t>ložná vrstva před a za mostem ACL 16+</t>
  </si>
  <si>
    <t>(7,3+7,3)*7,7=112,420 [A]</t>
  </si>
  <si>
    <t>60</t>
  </si>
  <si>
    <t>574E46</t>
  </si>
  <si>
    <t>ASFALTOVÝ BETON PRO PODKLADNÍ VRSTVY ACP 16+, 16S TL. 50MM</t>
  </si>
  <si>
    <t>podkladní vrstva před a za mostem ACP 16+</t>
  </si>
  <si>
    <t>(6,8+6,8)*7,9=107,440 [A]</t>
  </si>
  <si>
    <t>61</t>
  </si>
  <si>
    <t>575C43</t>
  </si>
  <si>
    <t>LITÝ ASFALT MA IV (OCHRANA MOSTNÍ IZOLACE) 11 TL. 35MM</t>
  </si>
  <si>
    <t>ochrana izolace na mostě</t>
  </si>
  <si>
    <t>7,2*4,33=31,176 [A]</t>
  </si>
  <si>
    <t>62</t>
  </si>
  <si>
    <t>57641</t>
  </si>
  <si>
    <t>POSYP KAMENIVEM OBALOVANÝM 5KG/M2</t>
  </si>
  <si>
    <t>posyp na litém asfaltu na mostě</t>
  </si>
  <si>
    <t>dle pol. 575C43 31,176000 (575C43)=31,176 [A]</t>
  </si>
  <si>
    <t>- dodání obalovaného kameniva předepsané kvality a zrnitosti  
- posyp předepsaným množstvím</t>
  </si>
  <si>
    <t>63</t>
  </si>
  <si>
    <t>58920</t>
  </si>
  <si>
    <t>VÝPLŇ SPAR MODIFIKOVANÝM ASFALTEM</t>
  </si>
  <si>
    <t>výplň spáry vozovka - římsa s předtěsněním</t>
  </si>
  <si>
    <t>levá římsa 11,65=11,650 [A] 
pravá římsa 11,65=11,650 [B] 
Celkové množství 23.300000=23,300 [C]</t>
  </si>
  <si>
    <t>položka zahrnuje:  
- dodávku předepsaného materiálu  
- vyčištění a výplň spar tímto materiálem</t>
  </si>
  <si>
    <t>64</t>
  </si>
  <si>
    <t>58950</t>
  </si>
  <si>
    <t>VÝPLŇ SPAR PRYŽOVOU VLOŽKOU</t>
  </si>
  <si>
    <t>Úpravy povrchů, podlahy, výplně otvorů</t>
  </si>
  <si>
    <t>65</t>
  </si>
  <si>
    <t>62592</t>
  </si>
  <si>
    <t>ÚPRAVA POVRCHU BETONOVÝCH PLOCH A KONSTRUKCÍ - STRIÁŽ</t>
  </si>
  <si>
    <t>striáž horního povrchu říms</t>
  </si>
  <si>
    <t>levá římsa 0,55*11,65=6,408 [A] 
pravá římsa 0,55*11,65=6,408 [B] 
Celkové množství 12.816000=12,816 [C]</t>
  </si>
  <si>
    <t>položka zahrnuje:  
- provedení předepsané úpravy</t>
  </si>
  <si>
    <t>Přidružená stavební výroba</t>
  </si>
  <si>
    <t>66</t>
  </si>
  <si>
    <t>711112</t>
  </si>
  <si>
    <t>IZOLACE BĚŽNÝCH KONSTRUKCÍ PROTI ZEMNÍ VLHKOSTI ASFALTOVÝMI PÁSY</t>
  </si>
  <si>
    <t>izolace rubu opěr a křídel</t>
  </si>
  <si>
    <t>OP1 2,95*8,1=23,895 [A] 
OP2 2,8*8,1=22,680 [B] 
křídla 7,2+6,9+5,7+5,5=25,300 [C] 
Celkové množství 71.875000=71,875 [D]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</si>
  <si>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</si>
  <si>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67</t>
  </si>
  <si>
    <t>711442</t>
  </si>
  <si>
    <t>IZOLACE MOSTOVEK CELOPLOŠNÁ ASFALTOVÝMI PÁSY S PEČETÍCÍ VRSTVOU</t>
  </si>
  <si>
    <t>NAIP tl. 5 mm, vč. úpravy povrchu podkladu dle TKP</t>
  </si>
  <si>
    <t>horní povrch příčle 8,5*4,33=36,805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</si>
  <si>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</si>
  <si>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68</t>
  </si>
  <si>
    <t>711502</t>
  </si>
  <si>
    <t>OCHRANA IZOLACE NA POVRCHU ASFALTOVÝMI PÁSY</t>
  </si>
  <si>
    <t>ochrana izolace pod římsami s hliníkovou vložkou</t>
  </si>
  <si>
    <t>levá římsa 0,67*4,33=2,901 [A] 
pravá římsa 0,67*4,33=2,901 [B] 
přetažení 0,5 m na křídla 4*0,5*0,5=1,000 [C] 
Celkové množství 6.802000=6,802 [D]</t>
  </si>
  <si>
    <t>položka zahrnuje:  
- dodání  předepsaného ochranného materiálu  
- zřízení ochrany izolace</t>
  </si>
  <si>
    <t>69</t>
  </si>
  <si>
    <t>711509</t>
  </si>
  <si>
    <t>OCHRANA IZOLACE NA POVRCHU TEXTILIÍ</t>
  </si>
  <si>
    <t>ochrana izolace, vykázáno bez přesahů, rubové plochy - 2x300 g/m2, lícové plochy - 1x300 g/m2</t>
  </si>
  <si>
    <t>rubové plochy dle pol. 711112 71,875000 (711112)*2=143,750 [A] 
líc OP1 1*1,2*8,5=10,200 [B] 
líc OP2 1*1,2*8,5=10,200 [C] 
líc křídel 1*(7,2+6,9+5,7+5,5)*0,6=15,180 [D] 
obvod základu OP1 0,6*21,7=13,020 [E] 
obvod základu OP2 0,6*21,7=13,020 [F] 
Celkové množství 205.370000=205,370 [G]</t>
  </si>
  <si>
    <t>70</t>
  </si>
  <si>
    <t>78382</t>
  </si>
  <si>
    <t>NÁTĚRY BETON KONSTR TYP S2 (OS-B)</t>
  </si>
  <si>
    <t>horní povrch říms</t>
  </si>
  <si>
    <t>levá římsa 11,65*0,55=6,408 [A] 
pravá římsa 11,65*0,55=6,408 [B] 
konzola NK 2*0,72*4,33=6,235 [C] 
Celkové množství 19.051000=19,051 [D]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</si>
  <si>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</si>
  <si>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71</t>
  </si>
  <si>
    <t>78383</t>
  </si>
  <si>
    <t>NÁTĚRY BETON KONSTR TYP S4 (OS-C)</t>
  </si>
  <si>
    <t>nátěr obrub říms</t>
  </si>
  <si>
    <t>levá římsa 0,3*11,65=3,495 [A] 
pravá římsa 0,3*11,65=3,495 [B] 
Celkové množství 6.990000=6,990 [C]</t>
  </si>
  <si>
    <t>Potrubí</t>
  </si>
  <si>
    <t>72</t>
  </si>
  <si>
    <t>87434</t>
  </si>
  <si>
    <t>POTRUBÍ Z TRUB PLASTOVÝCH ODPADNÍCH DN DO 200MM</t>
  </si>
  <si>
    <t>prostupy pro rubovou drenáž skrz křídla</t>
  </si>
  <si>
    <t>2*0,5=1,000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</si>
  <si>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</si>
  <si>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73</t>
  </si>
  <si>
    <t>89536</t>
  </si>
  <si>
    <t>DRENÁŽNÍ VÝUSŤ Z PROST BETONU</t>
  </si>
  <si>
    <t>vyústění rubové drenáže dle VL4 ve svahu na povodní straně</t>
  </si>
  <si>
    <t>položka zahrnuje:  
- dodání  čerstvého  betonu  (betonové  směsi)  požadované  kvality,  jeho  uložení  do požadovaného tvaru, ošetření a ochranu betonu,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povrchu pro položení požadované izolace, povlaků a nátěrů, případně vyspravení,  
- nátěry zabraňující soudržnost betonu a bednění,  
- opatření  povrchů  betonu  izolací  proti zemní vlhkosti v částech, kde přijdou do styku se zeminou nebo kamenivem</t>
  </si>
  <si>
    <t>74</t>
  </si>
  <si>
    <t>9111A3</t>
  </si>
  <si>
    <t>ZÁBRADLÍ SILNIČNÍ S VODOR MADLY - DEMONTÁŽ S PŘESUNEM</t>
  </si>
  <si>
    <t>demontáž silničního zábradlí (madla) na mostě vč. odvozu na skládku investora s protokolárním předáním</t>
  </si>
  <si>
    <t>7,8+7,8=15,600 [A]</t>
  </si>
  <si>
    <t>položka zahrnuje:  
- demontáž a odstranění zařízení  
- jeho odvoz na předepsané místo</t>
  </si>
  <si>
    <t>75</t>
  </si>
  <si>
    <t>9113B1</t>
  </si>
  <si>
    <t>SVODIDLO OCEL SILNIČ JEDNOSTR, ÚROVEŇ ZADRŽ H1 -DODÁVKA A MONTÁŽ</t>
  </si>
  <si>
    <t>silniční svodidlo v předpolích mostu vč. ukonční výškovými náběhy</t>
  </si>
  <si>
    <t>4*20=80,000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</si>
  <si>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</si>
  <si>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76</t>
  </si>
  <si>
    <t>9117C1</t>
  </si>
  <si>
    <t>SVOD OCEL ZÁBRADEL ÚROVEŇ ZADRŽ H2 - DODÁVKA A MONTÁŽ</t>
  </si>
  <si>
    <t>dle požadavku inspektora mostu zábradelní svodidlo s vodorovnou výplní a úrovní zaržení H2</t>
  </si>
  <si>
    <t>14+14=28,000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</si>
  <si>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</si>
  <si>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77</t>
  </si>
  <si>
    <t>91225</t>
  </si>
  <si>
    <t>SMĚROVÉ SLOUPKY KOVOVÉ VČET ODRAZ PÁSKU</t>
  </si>
  <si>
    <t>6x modrá odrazka ve svodnici</t>
  </si>
  <si>
    <t>položka zahrnuje:  
- dodání a osazení sloupku včetně nutných zemních prací  
- vnitrostaveništní a mimostaveništní doprava  
- odrazky plastové nebo z retroreflexní fólie</t>
  </si>
  <si>
    <t>78</t>
  </si>
  <si>
    <t>6x oražnová/bílá ve svodnici</t>
  </si>
  <si>
    <t>79</t>
  </si>
  <si>
    <t>91345</t>
  </si>
  <si>
    <t>NIVELAČNÍ ZNAČKY KOVOVÉ</t>
  </si>
  <si>
    <t>na římsách mostu (v osách uložení mostu) vč. osazení</t>
  </si>
  <si>
    <t>2*2=4,000 [A]</t>
  </si>
  <si>
    <t>položka zahrnuje:  
- dodání a osazení nivelační značky včetně nutných zemních prací  
- vnitrostaveništní a mimostaveništní dopravu</t>
  </si>
  <si>
    <t>80</t>
  </si>
  <si>
    <t>demontáž a montáž nivelačních bodů</t>
  </si>
  <si>
    <t>položka zahrnuje: 
- dodání a osazení nivelační značky včetně nutných zemních prací 
- vnitrostaveništní a mimostaveništní dopravu</t>
  </si>
  <si>
    <t>81</t>
  </si>
  <si>
    <t>91355</t>
  </si>
  <si>
    <t>EVIDENČNÍ ČÍSLO MOSTU</t>
  </si>
  <si>
    <t>letopočet opravy</t>
  </si>
  <si>
    <t>položka zahrnuje štítek s evidenčním číslem mostu, sloupek dopravní značky včetně osazení a nutných zemních prací a zabetonování</t>
  </si>
  <si>
    <t>82</t>
  </si>
  <si>
    <t>914131</t>
  </si>
  <si>
    <t>DOPRAVNÍ ZNAČKY ZÁKLADNÍ VELIKOSTI OCELOVÉ FÓLIE TŘ 2 - DODÁVKA A MONTÁŽ</t>
  </si>
  <si>
    <t>vč. sloupků a patek</t>
  </si>
  <si>
    <t>položka zahrnuje:  
- dodávku a montáž značek v požadovaném provedení</t>
  </si>
  <si>
    <t>83</t>
  </si>
  <si>
    <t>demonáž ev.č. mostu vč. odvozu na skládku investora s protokolárním předáním</t>
  </si>
  <si>
    <t>84</t>
  </si>
  <si>
    <t>915111</t>
  </si>
  <si>
    <t>VODOROVNÉ DOPRAVNÍ ZNAČENÍ BARVOU HLADKÉ - DODÁVKA A POKLÁDKA</t>
  </si>
  <si>
    <t>vodorovné dopravní značení V1a</t>
  </si>
  <si>
    <t>(60*0,125)*2=15,000 [A]</t>
  </si>
  <si>
    <t>položka zahrnuje:  
- dodání a pokládku nátěrového materiálu (měří se pouze natíraná plocha)  
- předznačení a reflexní úpravu</t>
  </si>
  <si>
    <t>85</t>
  </si>
  <si>
    <t>917223</t>
  </si>
  <si>
    <t>SILNIČNÍ A CHODNÍKOVÉ OBRUBY Z BETONOVÝCH OBRUBNÍKŮ ŠÍŘ 100MM</t>
  </si>
  <si>
    <t>chodníkové obruby 100/200mm vč. klínových</t>
  </si>
  <si>
    <t>vlevo před 11=11,000 [A] 
vpravo před 11=11,000 [B] 
vlevo za 12=12,000 [C] 
vpravo za 12=12,000 [D] 
Celkové množství 46.000000=46,000 [E]</t>
  </si>
  <si>
    <t>Položka zahrnuje:  
dodání a pokládku betonových obrubníků o rozměrech předepsaných zadávací dokumentací  
betonové lože i boční betonovou opěrku.</t>
  </si>
  <si>
    <t>86</t>
  </si>
  <si>
    <t>917224</t>
  </si>
  <si>
    <t>SILNIČNÍ A CHODNÍKOVÉ OBRUBY Z BETONOVÝCH OBRUBNÍKŮ ŠÍŘ 150MM</t>
  </si>
  <si>
    <t>silniční obruby 150/250mm, vč. klínových</t>
  </si>
  <si>
    <t>1+2+1+2=6,000 [A]</t>
  </si>
  <si>
    <t>87</t>
  </si>
  <si>
    <t>919111</t>
  </si>
  <si>
    <t>ŘEZÁNÍ ASFALTOVÉHO KRYTU VOZOVEK TL DO 50MM</t>
  </si>
  <si>
    <t>na rubu rámu 40 x 20 mm</t>
  </si>
  <si>
    <t>8,12+8,12=16,240 [A]</t>
  </si>
  <si>
    <t>položka zahrnuje řezání vozovkové vrstvy v předepsané tloušťce, včetně spotřeby vody</t>
  </si>
  <si>
    <t>88</t>
  </si>
  <si>
    <t>919112</t>
  </si>
  <si>
    <t>ŘEZÁNÍ ASFALTOVÉHO KRYTU VOZOVEK TL DO 100MM</t>
  </si>
  <si>
    <t>v místě napojení vozovky na stávající stav</t>
  </si>
  <si>
    <t>6+6=12,000 [A]</t>
  </si>
  <si>
    <t>89</t>
  </si>
  <si>
    <t>931326</t>
  </si>
  <si>
    <t>TĚSNĚNÍ DILATAČ SPAR ASF ZÁLIVKOU MODIFIK PRŮŘ DO 800MM2</t>
  </si>
  <si>
    <t>utěsnění řezaného krytu 40 x 20 mm</t>
  </si>
  <si>
    <t>dle pol. 919111 16,240000 (919111)=16,240 [A]</t>
  </si>
  <si>
    <t>položka zahrnuje dodávku a osazení předepsaného materiálu, očištění ploch spáry před úpravou, očištění okolí spáry po úpravě  
nezahrnuje těsnící profil</t>
  </si>
  <si>
    <t>90</t>
  </si>
  <si>
    <t>931327</t>
  </si>
  <si>
    <t>TĚSNĚNÍ DILATAČ SPAR ASF ZÁLIVKOU MODIFIK PRŮŘ DO 1000MM2</t>
  </si>
  <si>
    <t>napojení na st. stav</t>
  </si>
  <si>
    <t>dle pol. 919112 12,000000 (919112)=12,000 [A]</t>
  </si>
  <si>
    <t>91</t>
  </si>
  <si>
    <t>933333</t>
  </si>
  <si>
    <t>ZKOUŠKA INTEGRITY ULTRAZVUKEM ODRAZ METOD PIT PILOT SYSTÉMOVÝCH</t>
  </si>
  <si>
    <t>Zkoušky PIT na pilotách prům. 630 mm</t>
  </si>
  <si>
    <t>5+5=10,000 [A]</t>
  </si>
  <si>
    <t>Položka obsahuje podklady a dokumentaci zkoušky;   
- případné stavební práce spojené s přípravou a provedením zkoušky;   
- veškerá zkušební a měřící zařízení vč. opotřebení a nájmu;   
- výpomoce při vlastní zkoušce;   
- provedení vlastní zkoušky a její vyhodnocení.</t>
  </si>
  <si>
    <t>92</t>
  </si>
  <si>
    <t>966168</t>
  </si>
  <si>
    <t>BOURÁNÍ KONSTRUKCÍ ZE ŽELEZOBETONU S ODVOZEM DO 20KM</t>
  </si>
  <si>
    <t>demolice stávajícího mostu</t>
  </si>
  <si>
    <t>OP1 1*1,55*9,4=14,570 [A] 
OP2 1*1,4*9,4=13,160 [B] 
základy (1,3*0,7*9,6)*2=17,472 [C] 
křídla (1*2,3*2,5)+(1*2,35*2,3)=11,155 [E] 
nosná konstrukce 4,75*0,35*9,4=15,628 [D] 
římsy 1,12*9,4=10,528 [F] 
sloupky zábradlí 0,6*0,16*0,22*12=0,253 [G] 
Celkem: A+B+C+E+D+F+G=82,766 [H]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</si>
  <si>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</si>
  <si>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93</t>
  </si>
  <si>
    <t>97817</t>
  </si>
  <si>
    <t>ODSTRANĚNÍ MOSTNÍ IZOLACE</t>
  </si>
  <si>
    <t>původní izolace tl. 10 mm (pokud byla použita), včetně odvozu</t>
  </si>
  <si>
    <t>4,8*9,4=45,120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</si>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</sst>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'002'!I3</f>
      </c>
      <c s="21">
        <f>'002'!O2</f>
      </c>
      <c s="21">
        <f>C10+D10</f>
      </c>
    </row>
    <row r="11" spans="1:5" ht="12.75" customHeight="1">
      <c r="A11" s="20" t="s">
        <v>139</v>
      </c>
      <c s="20" t="s">
        <v>140</v>
      </c>
      <c s="21">
        <f>'SO 182'!I3</f>
      </c>
      <c s="21">
        <f>'SO 182'!O2</f>
      </c>
      <c s="21">
        <f>C11+D11</f>
      </c>
    </row>
    <row r="12" spans="1:5" ht="12.75" customHeight="1">
      <c r="A12" s="20" t="s">
        <v>230</v>
      </c>
      <c s="20" t="s">
        <v>231</v>
      </c>
      <c s="21">
        <f>'SO 201'!I3</f>
      </c>
      <c s="21">
        <f>'SO 201'!O2</f>
      </c>
      <c s="21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0+O8+O73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1">
        <f>0+I8+I73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0+I9+I13+I17+I21+I25+I29+I33+I37+I41+I45+I49+I53+I57+I61+I65+I69</f>
      </c>
      <c>
        <f>0+O9+O13+O17+O21+O25+O29+O33+O37+O41+O45+O49+O53+O57+O61+O65+O69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51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54</v>
      </c>
    </row>
    <row r="13" spans="1:16" ht="12.75">
      <c r="A13" s="25" t="s">
        <v>45</v>
      </c>
      <c s="29" t="s">
        <v>23</v>
      </c>
      <c s="29" t="s">
        <v>55</v>
      </c>
      <c s="25" t="s">
        <v>56</v>
      </c>
      <c s="30" t="s">
        <v>57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58</v>
      </c>
    </row>
    <row r="15" spans="1:5" ht="12.75">
      <c r="A15" s="36" t="s">
        <v>52</v>
      </c>
      <c r="E15" s="37" t="s">
        <v>47</v>
      </c>
    </row>
    <row r="16" spans="1:5" ht="38.25">
      <c r="A16" t="s">
        <v>53</v>
      </c>
      <c r="E16" s="35" t="s">
        <v>59</v>
      </c>
    </row>
    <row r="17" spans="1:16" ht="12.75">
      <c r="A17" s="25" t="s">
        <v>45</v>
      </c>
      <c s="29" t="s">
        <v>22</v>
      </c>
      <c s="29" t="s">
        <v>55</v>
      </c>
      <c s="25" t="s">
        <v>60</v>
      </c>
      <c s="30" t="s">
        <v>57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61</v>
      </c>
    </row>
    <row r="19" spans="1:5" ht="12.75">
      <c r="A19" s="36" t="s">
        <v>52</v>
      </c>
      <c r="E19" s="37" t="s">
        <v>47</v>
      </c>
    </row>
    <row r="20" spans="1:5" ht="38.25">
      <c r="A20" t="s">
        <v>53</v>
      </c>
      <c r="E20" s="35" t="s">
        <v>59</v>
      </c>
    </row>
    <row r="21" spans="1:16" ht="12.75">
      <c r="A21" s="25" t="s">
        <v>45</v>
      </c>
      <c s="29" t="s">
        <v>33</v>
      </c>
      <c s="29" t="s">
        <v>55</v>
      </c>
      <c s="25" t="s">
        <v>62</v>
      </c>
      <c s="30" t="s">
        <v>57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63</v>
      </c>
    </row>
    <row r="23" spans="1:5" ht="12.75">
      <c r="A23" s="36" t="s">
        <v>52</v>
      </c>
      <c r="E23" s="37" t="s">
        <v>47</v>
      </c>
    </row>
    <row r="24" spans="1:5" ht="38.25">
      <c r="A24" t="s">
        <v>53</v>
      </c>
      <c r="E24" s="35" t="s">
        <v>59</v>
      </c>
    </row>
    <row r="25" spans="1:16" ht="12.75">
      <c r="A25" s="25" t="s">
        <v>45</v>
      </c>
      <c s="29" t="s">
        <v>35</v>
      </c>
      <c s="29" t="s">
        <v>55</v>
      </c>
      <c s="25" t="s">
        <v>64</v>
      </c>
      <c s="30" t="s">
        <v>57</v>
      </c>
      <c s="31" t="s">
        <v>49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50</v>
      </c>
      <c r="E26" s="35" t="s">
        <v>65</v>
      </c>
    </row>
    <row r="27" spans="1:5" ht="12.75">
      <c r="A27" s="36" t="s">
        <v>52</v>
      </c>
      <c r="E27" s="37" t="s">
        <v>47</v>
      </c>
    </row>
    <row r="28" spans="1:5" ht="38.25">
      <c r="A28" t="s">
        <v>53</v>
      </c>
      <c r="E28" s="35" t="s">
        <v>66</v>
      </c>
    </row>
    <row r="29" spans="1:16" ht="12.75">
      <c r="A29" s="25" t="s">
        <v>45</v>
      </c>
      <c s="29" t="s">
        <v>37</v>
      </c>
      <c s="29" t="s">
        <v>55</v>
      </c>
      <c s="25" t="s">
        <v>67</v>
      </c>
      <c s="30" t="s">
        <v>57</v>
      </c>
      <c s="31" t="s">
        <v>49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68</v>
      </c>
    </row>
    <row r="31" spans="1:5" ht="12.75">
      <c r="A31" s="36" t="s">
        <v>52</v>
      </c>
      <c r="E31" s="37" t="s">
        <v>47</v>
      </c>
    </row>
    <row r="32" spans="1:5" ht="38.25">
      <c r="A32" t="s">
        <v>53</v>
      </c>
      <c r="E32" s="35" t="s">
        <v>66</v>
      </c>
    </row>
    <row r="33" spans="1:16" ht="12.75">
      <c r="A33" s="25" t="s">
        <v>45</v>
      </c>
      <c s="29" t="s">
        <v>69</v>
      </c>
      <c s="29" t="s">
        <v>70</v>
      </c>
      <c s="25" t="s">
        <v>47</v>
      </c>
      <c s="30" t="s">
        <v>71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72</v>
      </c>
    </row>
    <row r="35" spans="1:5" ht="12.75">
      <c r="A35" s="36" t="s">
        <v>52</v>
      </c>
      <c r="E35" s="37" t="s">
        <v>47</v>
      </c>
    </row>
    <row r="36" spans="1:5" ht="12.75">
      <c r="A36" t="s">
        <v>53</v>
      </c>
      <c r="E36" s="35" t="s">
        <v>54</v>
      </c>
    </row>
    <row r="37" spans="1:16" ht="12.75">
      <c r="A37" s="25" t="s">
        <v>45</v>
      </c>
      <c s="29" t="s">
        <v>73</v>
      </c>
      <c s="29" t="s">
        <v>74</v>
      </c>
      <c s="25" t="s">
        <v>47</v>
      </c>
      <c s="30" t="s">
        <v>75</v>
      </c>
      <c s="31" t="s">
        <v>76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77</v>
      </c>
    </row>
    <row r="39" spans="1:5" ht="12.75">
      <c r="A39" s="36" t="s">
        <v>52</v>
      </c>
      <c r="E39" s="37" t="s">
        <v>47</v>
      </c>
    </row>
    <row r="40" spans="1:5" ht="12.75">
      <c r="A40" t="s">
        <v>53</v>
      </c>
      <c r="E40" s="35" t="s">
        <v>54</v>
      </c>
    </row>
    <row r="41" spans="1:16" ht="12.75">
      <c r="A41" s="25" t="s">
        <v>45</v>
      </c>
      <c s="29" t="s">
        <v>40</v>
      </c>
      <c s="29" t="s">
        <v>78</v>
      </c>
      <c s="25" t="s">
        <v>47</v>
      </c>
      <c s="30" t="s">
        <v>79</v>
      </c>
      <c s="31" t="s">
        <v>49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80</v>
      </c>
    </row>
    <row r="43" spans="1:5" ht="12.75">
      <c r="A43" s="36" t="s">
        <v>52</v>
      </c>
      <c r="E43" s="37" t="s">
        <v>47</v>
      </c>
    </row>
    <row r="44" spans="1:5" ht="12.75">
      <c r="A44" t="s">
        <v>53</v>
      </c>
      <c r="E44" s="35" t="s">
        <v>54</v>
      </c>
    </row>
    <row r="45" spans="1:16" ht="12.75">
      <c r="A45" s="25" t="s">
        <v>45</v>
      </c>
      <c s="29" t="s">
        <v>42</v>
      </c>
      <c s="29" t="s">
        <v>81</v>
      </c>
      <c s="25" t="s">
        <v>47</v>
      </c>
      <c s="30" t="s">
        <v>82</v>
      </c>
      <c s="31" t="s">
        <v>49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83</v>
      </c>
    </row>
    <row r="47" spans="1:5" ht="12.75">
      <c r="A47" s="36" t="s">
        <v>52</v>
      </c>
      <c r="E47" s="37" t="s">
        <v>47</v>
      </c>
    </row>
    <row r="48" spans="1:5" ht="12.75">
      <c r="A48" t="s">
        <v>53</v>
      </c>
      <c r="E48" s="35" t="s">
        <v>54</v>
      </c>
    </row>
    <row r="49" spans="1:16" ht="12.75">
      <c r="A49" s="25" t="s">
        <v>45</v>
      </c>
      <c s="29" t="s">
        <v>84</v>
      </c>
      <c s="29" t="s">
        <v>85</v>
      </c>
      <c s="25" t="s">
        <v>47</v>
      </c>
      <c s="30" t="s">
        <v>86</v>
      </c>
      <c s="31" t="s">
        <v>49</v>
      </c>
      <c s="32">
        <v>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87</v>
      </c>
    </row>
    <row r="51" spans="1:5" ht="12.75">
      <c r="A51" s="36" t="s">
        <v>52</v>
      </c>
      <c r="E51" s="37" t="s">
        <v>47</v>
      </c>
    </row>
    <row r="52" spans="1:5" ht="12.75">
      <c r="A52" t="s">
        <v>53</v>
      </c>
      <c r="E52" s="35" t="s">
        <v>54</v>
      </c>
    </row>
    <row r="53" spans="1:16" ht="12.75">
      <c r="A53" s="25" t="s">
        <v>45</v>
      </c>
      <c s="29" t="s">
        <v>88</v>
      </c>
      <c s="29" t="s">
        <v>89</v>
      </c>
      <c s="25" t="s">
        <v>47</v>
      </c>
      <c s="30" t="s">
        <v>90</v>
      </c>
      <c s="31" t="s">
        <v>76</v>
      </c>
      <c s="32">
        <v>6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25.5">
      <c r="A54" s="34" t="s">
        <v>50</v>
      </c>
      <c r="E54" s="35" t="s">
        <v>91</v>
      </c>
    </row>
    <row r="55" spans="1:5" ht="12.75">
      <c r="A55" s="36" t="s">
        <v>52</v>
      </c>
      <c r="E55" s="37" t="s">
        <v>92</v>
      </c>
    </row>
    <row r="56" spans="1:5" ht="12.75">
      <c r="A56" t="s">
        <v>53</v>
      </c>
      <c r="E56" s="35" t="s">
        <v>54</v>
      </c>
    </row>
    <row r="57" spans="1:16" ht="12.75">
      <c r="A57" s="25" t="s">
        <v>45</v>
      </c>
      <c s="29" t="s">
        <v>93</v>
      </c>
      <c s="29" t="s">
        <v>94</v>
      </c>
      <c s="25" t="s">
        <v>47</v>
      </c>
      <c s="30" t="s">
        <v>95</v>
      </c>
      <c s="31" t="s">
        <v>76</v>
      </c>
      <c s="32">
        <v>1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96</v>
      </c>
    </row>
    <row r="59" spans="1:5" ht="12.75">
      <c r="A59" s="36" t="s">
        <v>52</v>
      </c>
      <c r="E59" s="37" t="s">
        <v>47</v>
      </c>
    </row>
    <row r="60" spans="1:5" ht="51">
      <c r="A60" t="s">
        <v>53</v>
      </c>
      <c r="E60" s="35" t="s">
        <v>97</v>
      </c>
    </row>
    <row r="61" spans="1:16" ht="12.75">
      <c r="A61" s="25" t="s">
        <v>45</v>
      </c>
      <c s="29" t="s">
        <v>98</v>
      </c>
      <c s="29" t="s">
        <v>99</v>
      </c>
      <c s="25" t="s">
        <v>47</v>
      </c>
      <c s="30" t="s">
        <v>100</v>
      </c>
      <c s="31" t="s">
        <v>49</v>
      </c>
      <c s="32">
        <v>1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101</v>
      </c>
    </row>
    <row r="63" spans="1:5" ht="12.75">
      <c r="A63" s="36" t="s">
        <v>52</v>
      </c>
      <c r="E63" s="37" t="s">
        <v>47</v>
      </c>
    </row>
    <row r="64" spans="1:5" ht="12.75">
      <c r="A64" t="s">
        <v>53</v>
      </c>
      <c r="E64" s="35" t="s">
        <v>102</v>
      </c>
    </row>
    <row r="65" spans="1:16" ht="12.75">
      <c r="A65" s="25" t="s">
        <v>45</v>
      </c>
      <c s="29" t="s">
        <v>103</v>
      </c>
      <c s="29" t="s">
        <v>104</v>
      </c>
      <c s="25" t="s">
        <v>47</v>
      </c>
      <c s="30" t="s">
        <v>105</v>
      </c>
      <c s="31" t="s">
        <v>49</v>
      </c>
      <c s="32">
        <v>1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38.25">
      <c r="A66" s="34" t="s">
        <v>50</v>
      </c>
      <c r="E66" s="35" t="s">
        <v>106</v>
      </c>
    </row>
    <row r="67" spans="1:5" ht="12.75">
      <c r="A67" s="36" t="s">
        <v>52</v>
      </c>
      <c r="E67" s="37" t="s">
        <v>47</v>
      </c>
    </row>
    <row r="68" spans="1:5" ht="89.25">
      <c r="A68" t="s">
        <v>53</v>
      </c>
      <c r="E68" s="35" t="s">
        <v>107</v>
      </c>
    </row>
    <row r="69" spans="1:16" ht="12.75">
      <c r="A69" s="25" t="s">
        <v>45</v>
      </c>
      <c s="29" t="s">
        <v>108</v>
      </c>
      <c s="29" t="s">
        <v>109</v>
      </c>
      <c s="25" t="s">
        <v>47</v>
      </c>
      <c s="30" t="s">
        <v>110</v>
      </c>
      <c s="31" t="s">
        <v>49</v>
      </c>
      <c s="32">
        <v>1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47</v>
      </c>
    </row>
    <row r="71" spans="1:5" ht="12.75">
      <c r="A71" s="36" t="s">
        <v>52</v>
      </c>
      <c r="E71" s="37" t="s">
        <v>47</v>
      </c>
    </row>
    <row r="72" spans="1:5" ht="25.5">
      <c r="A72" t="s">
        <v>53</v>
      </c>
      <c r="E72" s="35" t="s">
        <v>111</v>
      </c>
    </row>
    <row r="73" spans="1:18" ht="12.75" customHeight="1">
      <c r="A73" s="6" t="s">
        <v>43</v>
      </c>
      <c s="6"/>
      <c s="39" t="s">
        <v>29</v>
      </c>
      <c s="6"/>
      <c s="27" t="s">
        <v>112</v>
      </c>
      <c s="6"/>
      <c s="6"/>
      <c s="6"/>
      <c s="40">
        <f>0+Q73</f>
      </c>
      <c r="O73">
        <f>0+R73</f>
      </c>
      <c r="Q73">
        <f>0+I74+I78+I82+I86</f>
      </c>
      <c>
        <f>0+O74+O78+O82+O86</f>
      </c>
    </row>
    <row r="74" spans="1:16" ht="12.75">
      <c r="A74" s="25" t="s">
        <v>45</v>
      </c>
      <c s="29" t="s">
        <v>113</v>
      </c>
      <c s="29" t="s">
        <v>114</v>
      </c>
      <c s="25" t="s">
        <v>47</v>
      </c>
      <c s="30" t="s">
        <v>115</v>
      </c>
      <c s="31" t="s">
        <v>116</v>
      </c>
      <c s="32">
        <v>84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25.5">
      <c r="A75" s="34" t="s">
        <v>50</v>
      </c>
      <c r="E75" s="35" t="s">
        <v>117</v>
      </c>
    </row>
    <row r="76" spans="1:5" ht="12.75">
      <c r="A76" s="36" t="s">
        <v>52</v>
      </c>
      <c r="E76" s="37" t="s">
        <v>118</v>
      </c>
    </row>
    <row r="77" spans="1:5" ht="38.25">
      <c r="A77" t="s">
        <v>53</v>
      </c>
      <c r="E77" s="35" t="s">
        <v>119</v>
      </c>
    </row>
    <row r="78" spans="1:16" ht="12.75">
      <c r="A78" s="25" t="s">
        <v>45</v>
      </c>
      <c s="29" t="s">
        <v>120</v>
      </c>
      <c s="29" t="s">
        <v>121</v>
      </c>
      <c s="25" t="s">
        <v>47</v>
      </c>
      <c s="30" t="s">
        <v>122</v>
      </c>
      <c s="31" t="s">
        <v>116</v>
      </c>
      <c s="32">
        <v>84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123</v>
      </c>
    </row>
    <row r="80" spans="1:5" ht="12.75">
      <c r="A80" s="36" t="s">
        <v>52</v>
      </c>
      <c r="E80" s="37" t="s">
        <v>124</v>
      </c>
    </row>
    <row r="81" spans="1:5" ht="306">
      <c r="A81" t="s">
        <v>53</v>
      </c>
      <c r="E81" s="35" t="s">
        <v>125</v>
      </c>
    </row>
    <row r="82" spans="1:16" ht="12.75">
      <c r="A82" s="25" t="s">
        <v>45</v>
      </c>
      <c s="29" t="s">
        <v>126</v>
      </c>
      <c s="29" t="s">
        <v>127</v>
      </c>
      <c s="25" t="s">
        <v>47</v>
      </c>
      <c s="30" t="s">
        <v>128</v>
      </c>
      <c s="31" t="s">
        <v>129</v>
      </c>
      <c s="32">
        <v>420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25.5">
      <c r="A83" s="34" t="s">
        <v>50</v>
      </c>
      <c r="E83" s="35" t="s">
        <v>130</v>
      </c>
    </row>
    <row r="84" spans="1:5" ht="12.75">
      <c r="A84" s="36" t="s">
        <v>52</v>
      </c>
      <c r="E84" s="37" t="s">
        <v>131</v>
      </c>
    </row>
    <row r="85" spans="1:5" ht="38.25">
      <c r="A85" t="s">
        <v>53</v>
      </c>
      <c r="E85" s="35" t="s">
        <v>132</v>
      </c>
    </row>
    <row r="86" spans="1:16" ht="12.75">
      <c r="A86" s="25" t="s">
        <v>45</v>
      </c>
      <c s="29" t="s">
        <v>133</v>
      </c>
      <c s="29" t="s">
        <v>134</v>
      </c>
      <c s="25" t="s">
        <v>47</v>
      </c>
      <c s="30" t="s">
        <v>135</v>
      </c>
      <c s="31" t="s">
        <v>129</v>
      </c>
      <c s="32">
        <v>84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51">
      <c r="A87" s="34" t="s">
        <v>50</v>
      </c>
      <c r="E87" s="35" t="s">
        <v>136</v>
      </c>
    </row>
    <row r="88" spans="1:5" ht="12.75">
      <c r="A88" s="36" t="s">
        <v>52</v>
      </c>
      <c r="E88" s="37" t="s">
        <v>137</v>
      </c>
    </row>
    <row r="89" spans="1:5" ht="38.25">
      <c r="A89" t="s">
        <v>53</v>
      </c>
      <c r="E89" s="35" t="s">
        <v>138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0+O8+O13+O18+O31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139</v>
      </c>
      <c s="41">
        <f>0+I8+I13+I18+I31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139</v>
      </c>
      <c s="6"/>
      <c s="18" t="s">
        <v>140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70</v>
      </c>
      <c s="25" t="s">
        <v>47</v>
      </c>
      <c s="30" t="s">
        <v>71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141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54</v>
      </c>
    </row>
    <row r="13" spans="1:18" ht="12.75" customHeight="1">
      <c r="A13" s="6" t="s">
        <v>43</v>
      </c>
      <c s="6"/>
      <c s="39" t="s">
        <v>23</v>
      </c>
      <c s="6"/>
      <c s="27" t="s">
        <v>142</v>
      </c>
      <c s="6"/>
      <c s="6"/>
      <c s="6"/>
      <c s="40">
        <f>0+Q13</f>
      </c>
      <c r="O13">
        <f>0+R13</f>
      </c>
      <c r="Q13">
        <f>0+I14</f>
      </c>
      <c>
        <f>0+O14</f>
      </c>
    </row>
    <row r="14" spans="1:16" ht="12.75">
      <c r="A14" s="25" t="s">
        <v>45</v>
      </c>
      <c s="29" t="s">
        <v>23</v>
      </c>
      <c s="29" t="s">
        <v>143</v>
      </c>
      <c s="25" t="s">
        <v>47</v>
      </c>
      <c s="30" t="s">
        <v>144</v>
      </c>
      <c s="31" t="s">
        <v>116</v>
      </c>
      <c s="32">
        <v>1.8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25.5">
      <c r="A15" s="34" t="s">
        <v>50</v>
      </c>
      <c r="E15" s="35" t="s">
        <v>145</v>
      </c>
    </row>
    <row r="16" spans="1:5" ht="12.75">
      <c r="A16" s="36" t="s">
        <v>52</v>
      </c>
      <c r="E16" s="37" t="s">
        <v>146</v>
      </c>
    </row>
    <row r="17" spans="1:5" ht="229.5">
      <c r="A17" t="s">
        <v>53</v>
      </c>
      <c r="E17" s="35" t="s">
        <v>147</v>
      </c>
    </row>
    <row r="18" spans="1:18" ht="12.75" customHeight="1">
      <c r="A18" s="6" t="s">
        <v>43</v>
      </c>
      <c s="6"/>
      <c s="39" t="s">
        <v>35</v>
      </c>
      <c s="6"/>
      <c s="27" t="s">
        <v>148</v>
      </c>
      <c s="6"/>
      <c s="6"/>
      <c s="6"/>
      <c s="40">
        <f>0+Q18</f>
      </c>
      <c r="O18">
        <f>0+R18</f>
      </c>
      <c r="Q18">
        <f>0+I19+I23+I27</f>
      </c>
      <c>
        <f>0+O19+O23+O27</f>
      </c>
    </row>
    <row r="19" spans="1:16" ht="12.75">
      <c r="A19" s="25" t="s">
        <v>45</v>
      </c>
      <c s="29" t="s">
        <v>22</v>
      </c>
      <c s="29" t="s">
        <v>149</v>
      </c>
      <c s="25" t="s">
        <v>47</v>
      </c>
      <c s="30" t="s">
        <v>150</v>
      </c>
      <c s="31" t="s">
        <v>116</v>
      </c>
      <c s="32">
        <v>2.174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151</v>
      </c>
    </row>
    <row r="21" spans="1:5" ht="12.75">
      <c r="A21" s="36" t="s">
        <v>52</v>
      </c>
      <c r="E21" s="37" t="s">
        <v>152</v>
      </c>
    </row>
    <row r="22" spans="1:5" ht="51">
      <c r="A22" t="s">
        <v>53</v>
      </c>
      <c r="E22" s="35" t="s">
        <v>153</v>
      </c>
    </row>
    <row r="23" spans="1:16" ht="12.75">
      <c r="A23" s="25" t="s">
        <v>45</v>
      </c>
      <c s="29" t="s">
        <v>33</v>
      </c>
      <c s="29" t="s">
        <v>154</v>
      </c>
      <c s="25" t="s">
        <v>47</v>
      </c>
      <c s="30" t="s">
        <v>155</v>
      </c>
      <c s="31" t="s">
        <v>116</v>
      </c>
      <c s="32">
        <v>20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25.5">
      <c r="A24" s="34" t="s">
        <v>50</v>
      </c>
      <c r="E24" s="35" t="s">
        <v>156</v>
      </c>
    </row>
    <row r="25" spans="1:5" ht="12.75">
      <c r="A25" s="36" t="s">
        <v>52</v>
      </c>
      <c r="E25" s="37" t="s">
        <v>157</v>
      </c>
    </row>
    <row r="26" spans="1:5" ht="204">
      <c r="A26" t="s">
        <v>53</v>
      </c>
      <c r="E26" s="35" t="s">
        <v>158</v>
      </c>
    </row>
    <row r="27" spans="1:16" ht="12.75">
      <c r="A27" s="25" t="s">
        <v>45</v>
      </c>
      <c s="29" t="s">
        <v>35</v>
      </c>
      <c s="29" t="s">
        <v>159</v>
      </c>
      <c s="25" t="s">
        <v>47</v>
      </c>
      <c s="30" t="s">
        <v>160</v>
      </c>
      <c s="31" t="s">
        <v>116</v>
      </c>
      <c s="32">
        <v>15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25.5">
      <c r="A28" s="34" t="s">
        <v>50</v>
      </c>
      <c r="E28" s="35" t="s">
        <v>156</v>
      </c>
    </row>
    <row r="29" spans="1:5" ht="12.75">
      <c r="A29" s="36" t="s">
        <v>52</v>
      </c>
      <c r="E29" s="37" t="s">
        <v>161</v>
      </c>
    </row>
    <row r="30" spans="1:5" ht="204">
      <c r="A30" t="s">
        <v>53</v>
      </c>
      <c r="E30" s="35" t="s">
        <v>158</v>
      </c>
    </row>
    <row r="31" spans="1:18" ht="12.75" customHeight="1">
      <c r="A31" s="6" t="s">
        <v>43</v>
      </c>
      <c s="6"/>
      <c s="39" t="s">
        <v>40</v>
      </c>
      <c s="6"/>
      <c s="27" t="s">
        <v>162</v>
      </c>
      <c s="6"/>
      <c s="6"/>
      <c s="6"/>
      <c s="40">
        <f>0+Q31</f>
      </c>
      <c r="O31">
        <f>0+R31</f>
      </c>
      <c r="Q31">
        <f>0+I32+I36+I40+I44+I48+I52+I56+I60+I64+I68+I72+I76+I80+I84+I88+I92</f>
      </c>
      <c>
        <f>0+O32+O36+O40+O44+O48+O52+O56+O60+O64+O68+O72+O76+O80+O84+O88+O92</f>
      </c>
    </row>
    <row r="32" spans="1:16" ht="12.75">
      <c r="A32" s="25" t="s">
        <v>45</v>
      </c>
      <c s="29" t="s">
        <v>37</v>
      </c>
      <c s="29" t="s">
        <v>163</v>
      </c>
      <c s="25" t="s">
        <v>47</v>
      </c>
      <c s="30" t="s">
        <v>164</v>
      </c>
      <c s="31" t="s">
        <v>76</v>
      </c>
      <c s="32">
        <v>20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2.75">
      <c r="A33" s="34" t="s">
        <v>50</v>
      </c>
      <c r="E33" s="35" t="s">
        <v>165</v>
      </c>
    </row>
    <row r="34" spans="1:5" ht="12.75">
      <c r="A34" s="36" t="s">
        <v>52</v>
      </c>
      <c r="E34" s="37" t="s">
        <v>47</v>
      </c>
    </row>
    <row r="35" spans="1:5" ht="38.25">
      <c r="A35" t="s">
        <v>53</v>
      </c>
      <c r="E35" s="35" t="s">
        <v>166</v>
      </c>
    </row>
    <row r="36" spans="1:16" ht="25.5">
      <c r="A36" s="25" t="s">
        <v>45</v>
      </c>
      <c s="29" t="s">
        <v>69</v>
      </c>
      <c s="29" t="s">
        <v>167</v>
      </c>
      <c s="25" t="s">
        <v>47</v>
      </c>
      <c s="30" t="s">
        <v>168</v>
      </c>
      <c s="31" t="s">
        <v>76</v>
      </c>
      <c s="32">
        <v>63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169</v>
      </c>
    </row>
    <row r="38" spans="1:5" ht="191.25">
      <c r="A38" s="36" t="s">
        <v>52</v>
      </c>
      <c r="E38" s="37" t="s">
        <v>170</v>
      </c>
    </row>
    <row r="39" spans="1:5" ht="63.75">
      <c r="A39" t="s">
        <v>53</v>
      </c>
      <c r="E39" s="35" t="s">
        <v>171</v>
      </c>
    </row>
    <row r="40" spans="1:16" ht="12.75">
      <c r="A40" s="25" t="s">
        <v>45</v>
      </c>
      <c s="29" t="s">
        <v>73</v>
      </c>
      <c s="29" t="s">
        <v>172</v>
      </c>
      <c s="25" t="s">
        <v>47</v>
      </c>
      <c s="30" t="s">
        <v>173</v>
      </c>
      <c s="31" t="s">
        <v>76</v>
      </c>
      <c s="32">
        <v>63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174</v>
      </c>
    </row>
    <row r="42" spans="1:5" ht="12.75">
      <c r="A42" s="36" t="s">
        <v>52</v>
      </c>
      <c r="E42" s="37" t="s">
        <v>175</v>
      </c>
    </row>
    <row r="43" spans="1:5" ht="25.5">
      <c r="A43" t="s">
        <v>53</v>
      </c>
      <c r="E43" s="35" t="s">
        <v>176</v>
      </c>
    </row>
    <row r="44" spans="1:16" ht="12.75">
      <c r="A44" s="25" t="s">
        <v>45</v>
      </c>
      <c s="29" t="s">
        <v>40</v>
      </c>
      <c s="29" t="s">
        <v>177</v>
      </c>
      <c s="25" t="s">
        <v>47</v>
      </c>
      <c s="30" t="s">
        <v>178</v>
      </c>
      <c s="31" t="s">
        <v>179</v>
      </c>
      <c s="32">
        <v>7056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180</v>
      </c>
    </row>
    <row r="46" spans="1:5" ht="12.75">
      <c r="A46" s="36" t="s">
        <v>52</v>
      </c>
      <c r="E46" s="37" t="s">
        <v>181</v>
      </c>
    </row>
    <row r="47" spans="1:5" ht="25.5">
      <c r="A47" t="s">
        <v>53</v>
      </c>
      <c r="E47" s="35" t="s">
        <v>182</v>
      </c>
    </row>
    <row r="48" spans="1:16" ht="25.5">
      <c r="A48" s="25" t="s">
        <v>45</v>
      </c>
      <c s="29" t="s">
        <v>42</v>
      </c>
      <c s="29" t="s">
        <v>183</v>
      </c>
      <c s="25" t="s">
        <v>47</v>
      </c>
      <c s="30" t="s">
        <v>184</v>
      </c>
      <c s="31" t="s">
        <v>76</v>
      </c>
      <c s="32">
        <v>14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185</v>
      </c>
    </row>
    <row r="50" spans="1:5" ht="38.25">
      <c r="A50" s="36" t="s">
        <v>52</v>
      </c>
      <c r="E50" s="37" t="s">
        <v>186</v>
      </c>
    </row>
    <row r="51" spans="1:5" ht="63.75">
      <c r="A51" t="s">
        <v>53</v>
      </c>
      <c r="E51" s="35" t="s">
        <v>171</v>
      </c>
    </row>
    <row r="52" spans="1:16" ht="12.75">
      <c r="A52" s="25" t="s">
        <v>45</v>
      </c>
      <c s="29" t="s">
        <v>84</v>
      </c>
      <c s="29" t="s">
        <v>187</v>
      </c>
      <c s="25" t="s">
        <v>47</v>
      </c>
      <c s="30" t="s">
        <v>188</v>
      </c>
      <c s="31" t="s">
        <v>76</v>
      </c>
      <c s="32">
        <v>14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174</v>
      </c>
    </row>
    <row r="54" spans="1:5" ht="12.75">
      <c r="A54" s="36" t="s">
        <v>52</v>
      </c>
      <c r="E54" s="37" t="s">
        <v>189</v>
      </c>
    </row>
    <row r="55" spans="1:5" ht="25.5">
      <c r="A55" t="s">
        <v>53</v>
      </c>
      <c r="E55" s="35" t="s">
        <v>176</v>
      </c>
    </row>
    <row r="56" spans="1:16" ht="12.75">
      <c r="A56" s="25" t="s">
        <v>45</v>
      </c>
      <c s="29" t="s">
        <v>88</v>
      </c>
      <c s="29" t="s">
        <v>190</v>
      </c>
      <c s="25" t="s">
        <v>47</v>
      </c>
      <c s="30" t="s">
        <v>191</v>
      </c>
      <c s="31" t="s">
        <v>179</v>
      </c>
      <c s="32">
        <v>1568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25.5">
      <c r="A57" s="34" t="s">
        <v>50</v>
      </c>
      <c r="E57" s="35" t="s">
        <v>192</v>
      </c>
    </row>
    <row r="58" spans="1:5" ht="12.75">
      <c r="A58" s="36" t="s">
        <v>52</v>
      </c>
      <c r="E58" s="37" t="s">
        <v>193</v>
      </c>
    </row>
    <row r="59" spans="1:5" ht="25.5">
      <c r="A59" t="s">
        <v>53</v>
      </c>
      <c r="E59" s="35" t="s">
        <v>182</v>
      </c>
    </row>
    <row r="60" spans="1:16" ht="12.75">
      <c r="A60" s="25" t="s">
        <v>45</v>
      </c>
      <c s="29" t="s">
        <v>93</v>
      </c>
      <c s="29" t="s">
        <v>194</v>
      </c>
      <c s="25" t="s">
        <v>47</v>
      </c>
      <c s="30" t="s">
        <v>195</v>
      </c>
      <c s="31" t="s">
        <v>76</v>
      </c>
      <c s="32">
        <v>2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50</v>
      </c>
      <c r="E61" s="35" t="s">
        <v>196</v>
      </c>
    </row>
    <row r="62" spans="1:5" ht="12.75">
      <c r="A62" s="36" t="s">
        <v>52</v>
      </c>
      <c r="E62" s="37" t="s">
        <v>197</v>
      </c>
    </row>
    <row r="63" spans="1:5" ht="76.5">
      <c r="A63" t="s">
        <v>53</v>
      </c>
      <c r="E63" s="35" t="s">
        <v>198</v>
      </c>
    </row>
    <row r="64" spans="1:16" ht="12.75">
      <c r="A64" s="25" t="s">
        <v>45</v>
      </c>
      <c s="29" t="s">
        <v>98</v>
      </c>
      <c s="29" t="s">
        <v>199</v>
      </c>
      <c s="25" t="s">
        <v>47</v>
      </c>
      <c s="30" t="s">
        <v>200</v>
      </c>
      <c s="31" t="s">
        <v>76</v>
      </c>
      <c s="32">
        <v>2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196</v>
      </c>
    </row>
    <row r="66" spans="1:5" ht="12.75">
      <c r="A66" s="36" t="s">
        <v>52</v>
      </c>
      <c r="E66" s="37" t="s">
        <v>201</v>
      </c>
    </row>
    <row r="67" spans="1:5" ht="25.5">
      <c r="A67" t="s">
        <v>53</v>
      </c>
      <c r="E67" s="35" t="s">
        <v>202</v>
      </c>
    </row>
    <row r="68" spans="1:16" ht="12.75">
      <c r="A68" s="25" t="s">
        <v>45</v>
      </c>
      <c s="29" t="s">
        <v>103</v>
      </c>
      <c s="29" t="s">
        <v>203</v>
      </c>
      <c s="25" t="s">
        <v>47</v>
      </c>
      <c s="30" t="s">
        <v>204</v>
      </c>
      <c s="31" t="s">
        <v>179</v>
      </c>
      <c s="32">
        <v>224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205</v>
      </c>
    </row>
    <row r="70" spans="1:5" ht="12.75">
      <c r="A70" s="36" t="s">
        <v>52</v>
      </c>
      <c r="E70" s="37" t="s">
        <v>206</v>
      </c>
    </row>
    <row r="71" spans="1:5" ht="25.5">
      <c r="A71" t="s">
        <v>53</v>
      </c>
      <c r="E71" s="35" t="s">
        <v>207</v>
      </c>
    </row>
    <row r="72" spans="1:16" ht="12.75">
      <c r="A72" s="25" t="s">
        <v>45</v>
      </c>
      <c s="29" t="s">
        <v>108</v>
      </c>
      <c s="29" t="s">
        <v>208</v>
      </c>
      <c s="25" t="s">
        <v>47</v>
      </c>
      <c s="30" t="s">
        <v>209</v>
      </c>
      <c s="31" t="s">
        <v>76</v>
      </c>
      <c s="32">
        <v>2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12.75">
      <c r="A73" s="34" t="s">
        <v>50</v>
      </c>
      <c r="E73" s="35" t="s">
        <v>210</v>
      </c>
    </row>
    <row r="74" spans="1:5" ht="12.75">
      <c r="A74" s="36" t="s">
        <v>52</v>
      </c>
      <c r="E74" s="37" t="s">
        <v>211</v>
      </c>
    </row>
    <row r="75" spans="1:5" ht="76.5">
      <c r="A75" t="s">
        <v>53</v>
      </c>
      <c r="E75" s="35" t="s">
        <v>198</v>
      </c>
    </row>
    <row r="76" spans="1:16" ht="12.75">
      <c r="A76" s="25" t="s">
        <v>45</v>
      </c>
      <c s="29" t="s">
        <v>113</v>
      </c>
      <c s="29" t="s">
        <v>212</v>
      </c>
      <c s="25" t="s">
        <v>47</v>
      </c>
      <c s="30" t="s">
        <v>213</v>
      </c>
      <c s="31" t="s">
        <v>76</v>
      </c>
      <c s="32">
        <v>2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210</v>
      </c>
    </row>
    <row r="78" spans="1:5" ht="12.75">
      <c r="A78" s="36" t="s">
        <v>52</v>
      </c>
      <c r="E78" s="37" t="s">
        <v>214</v>
      </c>
    </row>
    <row r="79" spans="1:5" ht="25.5">
      <c r="A79" t="s">
        <v>53</v>
      </c>
      <c r="E79" s="35" t="s">
        <v>202</v>
      </c>
    </row>
    <row r="80" spans="1:16" ht="12.75">
      <c r="A80" s="25" t="s">
        <v>45</v>
      </c>
      <c s="29" t="s">
        <v>120</v>
      </c>
      <c s="29" t="s">
        <v>215</v>
      </c>
      <c s="25" t="s">
        <v>47</v>
      </c>
      <c s="30" t="s">
        <v>216</v>
      </c>
      <c s="31" t="s">
        <v>179</v>
      </c>
      <c s="32">
        <v>224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12.75">
      <c r="A81" s="34" t="s">
        <v>50</v>
      </c>
      <c r="E81" s="35" t="s">
        <v>217</v>
      </c>
    </row>
    <row r="82" spans="1:5" ht="12.75">
      <c r="A82" s="36" t="s">
        <v>52</v>
      </c>
      <c r="E82" s="37" t="s">
        <v>218</v>
      </c>
    </row>
    <row r="83" spans="1:5" ht="25.5">
      <c r="A83" t="s">
        <v>53</v>
      </c>
      <c r="E83" s="35" t="s">
        <v>207</v>
      </c>
    </row>
    <row r="84" spans="1:16" ht="12.75">
      <c r="A84" s="25" t="s">
        <v>45</v>
      </c>
      <c s="29" t="s">
        <v>126</v>
      </c>
      <c s="29" t="s">
        <v>219</v>
      </c>
      <c s="25" t="s">
        <v>47</v>
      </c>
      <c s="30" t="s">
        <v>220</v>
      </c>
      <c s="31" t="s">
        <v>76</v>
      </c>
      <c s="32">
        <v>2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221</v>
      </c>
    </row>
    <row r="86" spans="1:5" ht="12.75">
      <c r="A86" s="36" t="s">
        <v>52</v>
      </c>
      <c r="E86" s="37" t="s">
        <v>47</v>
      </c>
    </row>
    <row r="87" spans="1:5" ht="63.75">
      <c r="A87" t="s">
        <v>53</v>
      </c>
      <c r="E87" s="35" t="s">
        <v>222</v>
      </c>
    </row>
    <row r="88" spans="1:16" ht="12.75">
      <c r="A88" s="25" t="s">
        <v>45</v>
      </c>
      <c s="29" t="s">
        <v>133</v>
      </c>
      <c s="29" t="s">
        <v>223</v>
      </c>
      <c s="25" t="s">
        <v>47</v>
      </c>
      <c s="30" t="s">
        <v>224</v>
      </c>
      <c s="31" t="s">
        <v>76</v>
      </c>
      <c s="32">
        <v>2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174</v>
      </c>
    </row>
    <row r="90" spans="1:5" ht="12.75">
      <c r="A90" s="36" t="s">
        <v>52</v>
      </c>
      <c r="E90" s="37" t="s">
        <v>225</v>
      </c>
    </row>
    <row r="91" spans="1:5" ht="25.5">
      <c r="A91" t="s">
        <v>53</v>
      </c>
      <c r="E91" s="35" t="s">
        <v>202</v>
      </c>
    </row>
    <row r="92" spans="1:16" ht="12.75">
      <c r="A92" s="25" t="s">
        <v>45</v>
      </c>
      <c s="29" t="s">
        <v>226</v>
      </c>
      <c s="29" t="s">
        <v>227</v>
      </c>
      <c s="25" t="s">
        <v>47</v>
      </c>
      <c s="30" t="s">
        <v>228</v>
      </c>
      <c s="31" t="s">
        <v>179</v>
      </c>
      <c s="32">
        <v>224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180</v>
      </c>
    </row>
    <row r="94" spans="1:5" ht="12.75">
      <c r="A94" s="36" t="s">
        <v>52</v>
      </c>
      <c r="E94" s="37" t="s">
        <v>229</v>
      </c>
    </row>
    <row r="95" spans="1:5" ht="25.5">
      <c r="A95" t="s">
        <v>53</v>
      </c>
      <c r="E95" s="35" t="s">
        <v>207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0+O8+O33+O118+O163+O192+O217+O270+O275+O300+O309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230</v>
      </c>
      <c s="41">
        <f>0+I8+I33+I118+I163+I192+I217+I270+I275+I300+I309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230</v>
      </c>
      <c s="6"/>
      <c s="18" t="s">
        <v>231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45</v>
      </c>
      <c s="29" t="s">
        <v>29</v>
      </c>
      <c s="29" t="s">
        <v>232</v>
      </c>
      <c s="25" t="s">
        <v>47</v>
      </c>
      <c s="30" t="s">
        <v>233</v>
      </c>
      <c s="31" t="s">
        <v>116</v>
      </c>
      <c s="32">
        <v>232.868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38.25">
      <c r="A10" s="34" t="s">
        <v>50</v>
      </c>
      <c r="E10" s="35" t="s">
        <v>234</v>
      </c>
    </row>
    <row r="11" spans="1:5" ht="76.5">
      <c r="A11" s="36" t="s">
        <v>52</v>
      </c>
      <c r="E11" s="37" t="s">
        <v>235</v>
      </c>
    </row>
    <row r="12" spans="1:5" ht="25.5">
      <c r="A12" t="s">
        <v>53</v>
      </c>
      <c r="E12" s="35" t="s">
        <v>236</v>
      </c>
    </row>
    <row r="13" spans="1:16" ht="12.75">
      <c r="A13" s="25" t="s">
        <v>45</v>
      </c>
      <c s="29" t="s">
        <v>23</v>
      </c>
      <c s="29" t="s">
        <v>237</v>
      </c>
      <c s="25" t="s">
        <v>29</v>
      </c>
      <c s="30" t="s">
        <v>233</v>
      </c>
      <c s="31" t="s">
        <v>238</v>
      </c>
      <c s="32">
        <v>206.915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239</v>
      </c>
    </row>
    <row r="15" spans="1:5" ht="12.75">
      <c r="A15" s="36" t="s">
        <v>52</v>
      </c>
      <c r="E15" s="37" t="s">
        <v>240</v>
      </c>
    </row>
    <row r="16" spans="1:5" ht="25.5">
      <c r="A16" t="s">
        <v>53</v>
      </c>
      <c r="E16" s="35" t="s">
        <v>236</v>
      </c>
    </row>
    <row r="17" spans="1:16" ht="12.75">
      <c r="A17" s="25" t="s">
        <v>45</v>
      </c>
      <c s="29" t="s">
        <v>22</v>
      </c>
      <c s="29" t="s">
        <v>237</v>
      </c>
      <c s="25" t="s">
        <v>23</v>
      </c>
      <c s="30" t="s">
        <v>233</v>
      </c>
      <c s="31" t="s">
        <v>238</v>
      </c>
      <c s="32">
        <v>1.68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25.5">
      <c r="A18" s="34" t="s">
        <v>50</v>
      </c>
      <c r="E18" s="35" t="s">
        <v>241</v>
      </c>
    </row>
    <row r="19" spans="1:5" ht="12.75">
      <c r="A19" s="36" t="s">
        <v>52</v>
      </c>
      <c r="E19" s="37" t="s">
        <v>242</v>
      </c>
    </row>
    <row r="20" spans="1:5" ht="25.5">
      <c r="A20" t="s">
        <v>53</v>
      </c>
      <c r="E20" s="35" t="s">
        <v>236</v>
      </c>
    </row>
    <row r="21" spans="1:16" ht="12.75">
      <c r="A21" s="25" t="s">
        <v>45</v>
      </c>
      <c s="29" t="s">
        <v>33</v>
      </c>
      <c s="29" t="s">
        <v>243</v>
      </c>
      <c s="25" t="s">
        <v>47</v>
      </c>
      <c s="30" t="s">
        <v>244</v>
      </c>
      <c s="31" t="s">
        <v>238</v>
      </c>
      <c s="32">
        <v>49.5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12.75">
      <c r="A23" s="36" t="s">
        <v>52</v>
      </c>
      <c r="E23" s="37" t="s">
        <v>245</v>
      </c>
    </row>
    <row r="24" spans="1:5" ht="25.5">
      <c r="A24" t="s">
        <v>53</v>
      </c>
      <c r="E24" s="35" t="s">
        <v>236</v>
      </c>
    </row>
    <row r="25" spans="1:16" ht="12.75">
      <c r="A25" s="25" t="s">
        <v>45</v>
      </c>
      <c s="29" t="s">
        <v>35</v>
      </c>
      <c s="29" t="s">
        <v>246</v>
      </c>
      <c s="25" t="s">
        <v>47</v>
      </c>
      <c s="30" t="s">
        <v>247</v>
      </c>
      <c s="31" t="s">
        <v>238</v>
      </c>
      <c s="32">
        <v>16.909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50</v>
      </c>
      <c r="E26" s="35" t="s">
        <v>248</v>
      </c>
    </row>
    <row r="27" spans="1:5" ht="38.25">
      <c r="A27" s="36" t="s">
        <v>52</v>
      </c>
      <c r="E27" s="37" t="s">
        <v>249</v>
      </c>
    </row>
    <row r="28" spans="1:5" ht="25.5">
      <c r="A28" t="s">
        <v>53</v>
      </c>
      <c r="E28" s="35" t="s">
        <v>236</v>
      </c>
    </row>
    <row r="29" spans="1:16" ht="12.75">
      <c r="A29" s="25" t="s">
        <v>45</v>
      </c>
      <c s="29" t="s">
        <v>37</v>
      </c>
      <c s="29" t="s">
        <v>250</v>
      </c>
      <c s="25" t="s">
        <v>47</v>
      </c>
      <c s="30" t="s">
        <v>251</v>
      </c>
      <c s="31" t="s">
        <v>49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252</v>
      </c>
    </row>
    <row r="31" spans="1:5" ht="12.75">
      <c r="A31" s="36" t="s">
        <v>52</v>
      </c>
      <c r="E31" s="37" t="s">
        <v>47</v>
      </c>
    </row>
    <row r="32" spans="1:5" ht="25.5">
      <c r="A32" t="s">
        <v>53</v>
      </c>
      <c r="E32" s="35" t="s">
        <v>253</v>
      </c>
    </row>
    <row r="33" spans="1:18" ht="12.75" customHeight="1">
      <c r="A33" s="6" t="s">
        <v>43</v>
      </c>
      <c s="6"/>
      <c s="39" t="s">
        <v>29</v>
      </c>
      <c s="6"/>
      <c s="27" t="s">
        <v>112</v>
      </c>
      <c s="6"/>
      <c s="6"/>
      <c s="6"/>
      <c s="40">
        <f>0+Q33</f>
      </c>
      <c r="O33">
        <f>0+R33</f>
      </c>
      <c r="Q33">
        <f>0+I34+I38+I42+I46+I50+I54+I58+I62+I66+I70+I74+I78+I82+I86+I90+I94+I98+I102+I106+I110+I114</f>
      </c>
      <c>
        <f>0+O34+O38+O42+O46+O50+O54+O58+O62+O66+O70+O74+O78+O82+O86+O90+O94+O98+O102+O106+O110+O114</f>
      </c>
    </row>
    <row r="34" spans="1:16" ht="12.75">
      <c r="A34" s="25" t="s">
        <v>45</v>
      </c>
      <c s="29" t="s">
        <v>69</v>
      </c>
      <c s="29" t="s">
        <v>254</v>
      </c>
      <c s="25" t="s">
        <v>47</v>
      </c>
      <c s="30" t="s">
        <v>255</v>
      </c>
      <c s="31" t="s">
        <v>76</v>
      </c>
      <c s="32">
        <v>2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256</v>
      </c>
    </row>
    <row r="36" spans="1:5" ht="12.75">
      <c r="A36" s="36" t="s">
        <v>52</v>
      </c>
      <c r="E36" s="37" t="s">
        <v>257</v>
      </c>
    </row>
    <row r="37" spans="1:5" ht="114.75">
      <c r="A37" t="s">
        <v>53</v>
      </c>
      <c r="E37" s="35" t="s">
        <v>258</v>
      </c>
    </row>
    <row r="38" spans="1:16" ht="25.5">
      <c r="A38" s="25" t="s">
        <v>45</v>
      </c>
      <c s="29" t="s">
        <v>73</v>
      </c>
      <c s="29" t="s">
        <v>259</v>
      </c>
      <c s="25" t="s">
        <v>47</v>
      </c>
      <c s="30" t="s">
        <v>260</v>
      </c>
      <c s="31" t="s">
        <v>116</v>
      </c>
      <c s="32">
        <v>31.5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25.5">
      <c r="A39" s="34" t="s">
        <v>50</v>
      </c>
      <c r="E39" s="35" t="s">
        <v>261</v>
      </c>
    </row>
    <row r="40" spans="1:5" ht="12.75">
      <c r="A40" s="36" t="s">
        <v>52</v>
      </c>
      <c r="E40" s="37" t="s">
        <v>262</v>
      </c>
    </row>
    <row r="41" spans="1:5" ht="63.75">
      <c r="A41" t="s">
        <v>53</v>
      </c>
      <c r="E41" s="35" t="s">
        <v>263</v>
      </c>
    </row>
    <row r="42" spans="1:16" ht="25.5">
      <c r="A42" s="25" t="s">
        <v>45</v>
      </c>
      <c s="29" t="s">
        <v>40</v>
      </c>
      <c s="29" t="s">
        <v>264</v>
      </c>
      <c s="25" t="s">
        <v>47</v>
      </c>
      <c s="30" t="s">
        <v>265</v>
      </c>
      <c s="31" t="s">
        <v>116</v>
      </c>
      <c s="32">
        <v>30.56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38.25">
      <c r="A43" s="34" t="s">
        <v>50</v>
      </c>
      <c r="E43" s="35" t="s">
        <v>266</v>
      </c>
    </row>
    <row r="44" spans="1:5" ht="38.25">
      <c r="A44" s="36" t="s">
        <v>52</v>
      </c>
      <c r="E44" s="37" t="s">
        <v>267</v>
      </c>
    </row>
    <row r="45" spans="1:5" ht="63.75">
      <c r="A45" t="s">
        <v>53</v>
      </c>
      <c r="E45" s="35" t="s">
        <v>263</v>
      </c>
    </row>
    <row r="46" spans="1:16" ht="12.75">
      <c r="A46" s="25" t="s">
        <v>45</v>
      </c>
      <c s="29" t="s">
        <v>42</v>
      </c>
      <c s="29" t="s">
        <v>268</v>
      </c>
      <c s="25" t="s">
        <v>47</v>
      </c>
      <c s="30" t="s">
        <v>269</v>
      </c>
      <c s="31" t="s">
        <v>116</v>
      </c>
      <c s="32">
        <v>9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25.5">
      <c r="A47" s="34" t="s">
        <v>50</v>
      </c>
      <c r="E47" s="35" t="s">
        <v>270</v>
      </c>
    </row>
    <row r="48" spans="1:5" ht="12.75">
      <c r="A48" s="36" t="s">
        <v>52</v>
      </c>
      <c r="E48" s="37" t="s">
        <v>271</v>
      </c>
    </row>
    <row r="49" spans="1:5" ht="63.75">
      <c r="A49" t="s">
        <v>53</v>
      </c>
      <c r="E49" s="35" t="s">
        <v>263</v>
      </c>
    </row>
    <row r="50" spans="1:16" ht="12.75">
      <c r="A50" s="25" t="s">
        <v>45</v>
      </c>
      <c s="29" t="s">
        <v>84</v>
      </c>
      <c s="29" t="s">
        <v>272</v>
      </c>
      <c s="25" t="s">
        <v>47</v>
      </c>
      <c s="30" t="s">
        <v>273</v>
      </c>
      <c s="31" t="s">
        <v>274</v>
      </c>
      <c s="32">
        <v>168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275</v>
      </c>
    </row>
    <row r="52" spans="1:5" ht="12.75">
      <c r="A52" s="36" t="s">
        <v>52</v>
      </c>
      <c r="E52" s="37" t="s">
        <v>276</v>
      </c>
    </row>
    <row r="53" spans="1:5" ht="38.25">
      <c r="A53" t="s">
        <v>53</v>
      </c>
      <c r="E53" s="35" t="s">
        <v>277</v>
      </c>
    </row>
    <row r="54" spans="1:16" ht="12.75">
      <c r="A54" s="25" t="s">
        <v>45</v>
      </c>
      <c s="29" t="s">
        <v>88</v>
      </c>
      <c s="29" t="s">
        <v>278</v>
      </c>
      <c s="25" t="s">
        <v>47</v>
      </c>
      <c s="30" t="s">
        <v>279</v>
      </c>
      <c s="31" t="s">
        <v>280</v>
      </c>
      <c s="32">
        <v>14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281</v>
      </c>
    </row>
    <row r="56" spans="1:5" ht="12.75">
      <c r="A56" s="36" t="s">
        <v>52</v>
      </c>
      <c r="E56" s="37" t="s">
        <v>47</v>
      </c>
    </row>
    <row r="57" spans="1:5" ht="38.25">
      <c r="A57" t="s">
        <v>53</v>
      </c>
      <c r="E57" s="35" t="s">
        <v>282</v>
      </c>
    </row>
    <row r="58" spans="1:16" ht="12.75">
      <c r="A58" s="25" t="s">
        <v>45</v>
      </c>
      <c s="29" t="s">
        <v>93</v>
      </c>
      <c s="29" t="s">
        <v>283</v>
      </c>
      <c s="25" t="s">
        <v>47</v>
      </c>
      <c s="30" t="s">
        <v>284</v>
      </c>
      <c s="31" t="s">
        <v>116</v>
      </c>
      <c s="32">
        <v>9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285</v>
      </c>
    </row>
    <row r="60" spans="1:5" ht="12.75">
      <c r="A60" s="36" t="s">
        <v>52</v>
      </c>
      <c r="E60" s="37" t="s">
        <v>286</v>
      </c>
    </row>
    <row r="61" spans="1:5" ht="369.75">
      <c r="A61" t="s">
        <v>53</v>
      </c>
      <c r="E61" s="35" t="s">
        <v>287</v>
      </c>
    </row>
    <row r="62" spans="1:16" ht="12.75">
      <c r="A62" s="25" t="s">
        <v>45</v>
      </c>
      <c s="29" t="s">
        <v>98</v>
      </c>
      <c s="29" t="s">
        <v>121</v>
      </c>
      <c s="25" t="s">
        <v>47</v>
      </c>
      <c s="30" t="s">
        <v>122</v>
      </c>
      <c s="31" t="s">
        <v>116</v>
      </c>
      <c s="32">
        <v>122.22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288</v>
      </c>
    </row>
    <row r="64" spans="1:5" ht="38.25">
      <c r="A64" s="36" t="s">
        <v>52</v>
      </c>
      <c r="E64" s="37" t="s">
        <v>289</v>
      </c>
    </row>
    <row r="65" spans="1:5" ht="306">
      <c r="A65" t="s">
        <v>53</v>
      </c>
      <c r="E65" s="35" t="s">
        <v>125</v>
      </c>
    </row>
    <row r="66" spans="1:16" ht="12.75">
      <c r="A66" s="25" t="s">
        <v>45</v>
      </c>
      <c s="29" t="s">
        <v>103</v>
      </c>
      <c s="29" t="s">
        <v>290</v>
      </c>
      <c s="25" t="s">
        <v>29</v>
      </c>
      <c s="30" t="s">
        <v>291</v>
      </c>
      <c s="31" t="s">
        <v>116</v>
      </c>
      <c s="32">
        <v>180.18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292</v>
      </c>
    </row>
    <row r="68" spans="1:5" ht="25.5">
      <c r="A68" s="36" t="s">
        <v>52</v>
      </c>
      <c r="E68" s="37" t="s">
        <v>293</v>
      </c>
    </row>
    <row r="69" spans="1:5" ht="306">
      <c r="A69" t="s">
        <v>53</v>
      </c>
      <c r="E69" s="35" t="s">
        <v>125</v>
      </c>
    </row>
    <row r="70" spans="1:16" ht="12.75">
      <c r="A70" s="25" t="s">
        <v>45</v>
      </c>
      <c s="29" t="s">
        <v>108</v>
      </c>
      <c s="29" t="s">
        <v>290</v>
      </c>
      <c s="25" t="s">
        <v>23</v>
      </c>
      <c s="30" t="s">
        <v>291</v>
      </c>
      <c s="31" t="s">
        <v>116</v>
      </c>
      <c s="32">
        <v>31.5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294</v>
      </c>
    </row>
    <row r="72" spans="1:5" ht="12.75">
      <c r="A72" s="36" t="s">
        <v>52</v>
      </c>
      <c r="E72" s="37" t="s">
        <v>295</v>
      </c>
    </row>
    <row r="73" spans="1:5" ht="306">
      <c r="A73" t="s">
        <v>53</v>
      </c>
      <c r="E73" s="35" t="s">
        <v>296</v>
      </c>
    </row>
    <row r="74" spans="1:16" ht="12.75">
      <c r="A74" s="25" t="s">
        <v>45</v>
      </c>
      <c s="29" t="s">
        <v>113</v>
      </c>
      <c s="29" t="s">
        <v>297</v>
      </c>
      <c s="25" t="s">
        <v>29</v>
      </c>
      <c s="30" t="s">
        <v>298</v>
      </c>
      <c s="31" t="s">
        <v>116</v>
      </c>
      <c s="32">
        <v>209.28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25.5">
      <c r="A75" s="34" t="s">
        <v>50</v>
      </c>
      <c r="E75" s="35" t="s">
        <v>299</v>
      </c>
    </row>
    <row r="76" spans="1:5" ht="12.75">
      <c r="A76" s="36" t="s">
        <v>52</v>
      </c>
      <c r="E76" s="37" t="s">
        <v>300</v>
      </c>
    </row>
    <row r="77" spans="1:5" ht="318.75">
      <c r="A77" t="s">
        <v>53</v>
      </c>
      <c r="E77" s="35" t="s">
        <v>301</v>
      </c>
    </row>
    <row r="78" spans="1:16" ht="12.75">
      <c r="A78" s="25" t="s">
        <v>45</v>
      </c>
      <c s="29" t="s">
        <v>120</v>
      </c>
      <c s="29" t="s">
        <v>297</v>
      </c>
      <c s="25" t="s">
        <v>23</v>
      </c>
      <c s="30" t="s">
        <v>298</v>
      </c>
      <c s="31" t="s">
        <v>116</v>
      </c>
      <c s="32">
        <v>302.4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25.5">
      <c r="A79" s="34" t="s">
        <v>50</v>
      </c>
      <c r="E79" s="35" t="s">
        <v>302</v>
      </c>
    </row>
    <row r="80" spans="1:5" ht="12.75">
      <c r="A80" s="36" t="s">
        <v>52</v>
      </c>
      <c r="E80" s="37" t="s">
        <v>303</v>
      </c>
    </row>
    <row r="81" spans="1:5" ht="318.75">
      <c r="A81" t="s">
        <v>53</v>
      </c>
      <c r="E81" s="35" t="s">
        <v>301</v>
      </c>
    </row>
    <row r="82" spans="1:16" ht="12.75">
      <c r="A82" s="25" t="s">
        <v>45</v>
      </c>
      <c s="29" t="s">
        <v>126</v>
      </c>
      <c s="29" t="s">
        <v>304</v>
      </c>
      <c s="25" t="s">
        <v>47</v>
      </c>
      <c s="30" t="s">
        <v>305</v>
      </c>
      <c s="31" t="s">
        <v>116</v>
      </c>
      <c s="32">
        <v>1.68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25.5">
      <c r="A83" s="34" t="s">
        <v>50</v>
      </c>
      <c r="E83" s="35" t="s">
        <v>306</v>
      </c>
    </row>
    <row r="84" spans="1:5" ht="12.75">
      <c r="A84" s="36" t="s">
        <v>52</v>
      </c>
      <c r="E84" s="37" t="s">
        <v>307</v>
      </c>
    </row>
    <row r="85" spans="1:5" ht="318.75">
      <c r="A85" t="s">
        <v>53</v>
      </c>
      <c r="E85" s="35" t="s">
        <v>308</v>
      </c>
    </row>
    <row r="86" spans="1:16" ht="12.75">
      <c r="A86" s="25" t="s">
        <v>45</v>
      </c>
      <c s="29" t="s">
        <v>133</v>
      </c>
      <c s="29" t="s">
        <v>309</v>
      </c>
      <c s="25" t="s">
        <v>47</v>
      </c>
      <c s="30" t="s">
        <v>310</v>
      </c>
      <c s="31" t="s">
        <v>116</v>
      </c>
      <c s="32">
        <v>6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311</v>
      </c>
    </row>
    <row r="88" spans="1:5" ht="38.25">
      <c r="A88" s="36" t="s">
        <v>52</v>
      </c>
      <c r="E88" s="37" t="s">
        <v>312</v>
      </c>
    </row>
    <row r="89" spans="1:5" ht="280.5">
      <c r="A89" t="s">
        <v>53</v>
      </c>
      <c r="E89" s="35" t="s">
        <v>313</v>
      </c>
    </row>
    <row r="90" spans="1:16" ht="12.75">
      <c r="A90" s="25" t="s">
        <v>45</v>
      </c>
      <c s="29" t="s">
        <v>226</v>
      </c>
      <c s="29" t="s">
        <v>314</v>
      </c>
      <c s="25" t="s">
        <v>47</v>
      </c>
      <c s="30" t="s">
        <v>315</v>
      </c>
      <c s="31" t="s">
        <v>116</v>
      </c>
      <c s="32">
        <v>40.92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316</v>
      </c>
    </row>
    <row r="92" spans="1:5" ht="63.75">
      <c r="A92" s="36" t="s">
        <v>52</v>
      </c>
      <c r="E92" s="37" t="s">
        <v>317</v>
      </c>
    </row>
    <row r="93" spans="1:5" ht="242.25">
      <c r="A93" t="s">
        <v>53</v>
      </c>
      <c r="E93" s="35" t="s">
        <v>318</v>
      </c>
    </row>
    <row r="94" spans="1:16" ht="12.75">
      <c r="A94" s="25" t="s">
        <v>45</v>
      </c>
      <c s="29" t="s">
        <v>319</v>
      </c>
      <c s="29" t="s">
        <v>320</v>
      </c>
      <c s="25" t="s">
        <v>29</v>
      </c>
      <c s="30" t="s">
        <v>321</v>
      </c>
      <c s="31" t="s">
        <v>116</v>
      </c>
      <c s="32">
        <v>209.28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322</v>
      </c>
    </row>
    <row r="96" spans="1:5" ht="12.75">
      <c r="A96" s="36" t="s">
        <v>52</v>
      </c>
      <c r="E96" s="37" t="s">
        <v>323</v>
      </c>
    </row>
    <row r="97" spans="1:5" ht="229.5">
      <c r="A97" t="s">
        <v>53</v>
      </c>
      <c r="E97" s="35" t="s">
        <v>324</v>
      </c>
    </row>
    <row r="98" spans="1:16" ht="12.75">
      <c r="A98" s="25" t="s">
        <v>45</v>
      </c>
      <c s="29" t="s">
        <v>325</v>
      </c>
      <c s="29" t="s">
        <v>320</v>
      </c>
      <c s="25" t="s">
        <v>23</v>
      </c>
      <c s="30" t="s">
        <v>321</v>
      </c>
      <c s="31" t="s">
        <v>116</v>
      </c>
      <c s="32">
        <v>81.3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326</v>
      </c>
    </row>
    <row r="100" spans="1:5" ht="63.75">
      <c r="A100" s="36" t="s">
        <v>52</v>
      </c>
      <c r="E100" s="37" t="s">
        <v>327</v>
      </c>
    </row>
    <row r="101" spans="1:5" ht="229.5">
      <c r="A101" t="s">
        <v>53</v>
      </c>
      <c r="E101" s="35" t="s">
        <v>324</v>
      </c>
    </row>
    <row r="102" spans="1:16" ht="12.75">
      <c r="A102" s="25" t="s">
        <v>45</v>
      </c>
      <c s="29" t="s">
        <v>328</v>
      </c>
      <c s="29" t="s">
        <v>329</v>
      </c>
      <c s="25" t="s">
        <v>47</v>
      </c>
      <c s="30" t="s">
        <v>330</v>
      </c>
      <c s="31" t="s">
        <v>116</v>
      </c>
      <c s="32">
        <v>94.8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25.5">
      <c r="A103" s="34" t="s">
        <v>50</v>
      </c>
      <c r="E103" s="35" t="s">
        <v>331</v>
      </c>
    </row>
    <row r="104" spans="1:5" ht="38.25">
      <c r="A104" s="36" t="s">
        <v>52</v>
      </c>
      <c r="E104" s="37" t="s">
        <v>332</v>
      </c>
    </row>
    <row r="105" spans="1:5" ht="229.5">
      <c r="A105" t="s">
        <v>53</v>
      </c>
      <c r="E105" s="35" t="s">
        <v>333</v>
      </c>
    </row>
    <row r="106" spans="1:16" ht="12.75">
      <c r="A106" s="25" t="s">
        <v>45</v>
      </c>
      <c s="29" t="s">
        <v>334</v>
      </c>
      <c s="29" t="s">
        <v>335</v>
      </c>
      <c s="25" t="s">
        <v>47</v>
      </c>
      <c s="30" t="s">
        <v>336</v>
      </c>
      <c s="31" t="s">
        <v>116</v>
      </c>
      <c s="32">
        <v>2.784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337</v>
      </c>
    </row>
    <row r="108" spans="1:5" ht="12.75">
      <c r="A108" s="36" t="s">
        <v>52</v>
      </c>
      <c r="E108" s="37" t="s">
        <v>338</v>
      </c>
    </row>
    <row r="109" spans="1:5" ht="280.5">
      <c r="A109" t="s">
        <v>53</v>
      </c>
      <c r="E109" s="35" t="s">
        <v>339</v>
      </c>
    </row>
    <row r="110" spans="1:16" ht="12.75">
      <c r="A110" s="25" t="s">
        <v>45</v>
      </c>
      <c s="29" t="s">
        <v>340</v>
      </c>
      <c s="29" t="s">
        <v>341</v>
      </c>
      <c s="25" t="s">
        <v>47</v>
      </c>
      <c s="30" t="s">
        <v>342</v>
      </c>
      <c s="31" t="s">
        <v>129</v>
      </c>
      <c s="32">
        <v>100.3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343</v>
      </c>
    </row>
    <row r="112" spans="1:5" ht="12.75">
      <c r="A112" s="36" t="s">
        <v>52</v>
      </c>
      <c r="E112" s="37" t="s">
        <v>344</v>
      </c>
    </row>
    <row r="113" spans="1:5" ht="25.5">
      <c r="A113" t="s">
        <v>53</v>
      </c>
      <c r="E113" s="35" t="s">
        <v>345</v>
      </c>
    </row>
    <row r="114" spans="1:16" ht="12.75">
      <c r="A114" s="25" t="s">
        <v>45</v>
      </c>
      <c s="29" t="s">
        <v>346</v>
      </c>
      <c s="29" t="s">
        <v>347</v>
      </c>
      <c s="25" t="s">
        <v>47</v>
      </c>
      <c s="30" t="s">
        <v>348</v>
      </c>
      <c s="31" t="s">
        <v>129</v>
      </c>
      <c s="32">
        <v>97.968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349</v>
      </c>
    </row>
    <row r="116" spans="1:5" ht="12.75">
      <c r="A116" s="36" t="s">
        <v>52</v>
      </c>
      <c r="E116" s="37" t="s">
        <v>350</v>
      </c>
    </row>
    <row r="117" spans="1:5" ht="38.25">
      <c r="A117" t="s">
        <v>53</v>
      </c>
      <c r="E117" s="35" t="s">
        <v>351</v>
      </c>
    </row>
    <row r="118" spans="1:18" ht="12.75" customHeight="1">
      <c r="A118" s="6" t="s">
        <v>43</v>
      </c>
      <c s="6"/>
      <c s="39" t="s">
        <v>23</v>
      </c>
      <c s="6"/>
      <c s="27" t="s">
        <v>142</v>
      </c>
      <c s="6"/>
      <c s="6"/>
      <c s="6"/>
      <c s="40">
        <f>0+Q118</f>
      </c>
      <c r="O118">
        <f>0+R118</f>
      </c>
      <c r="Q118">
        <f>0+I119+I123+I127+I131+I135+I139+I143+I147+I151+I155+I159</f>
      </c>
      <c>
        <f>0+O119+O123+O127+O131+O135+O139+O143+O147+O151+O155+O159</f>
      </c>
    </row>
    <row r="119" spans="1:16" ht="12.75">
      <c r="A119" s="25" t="s">
        <v>45</v>
      </c>
      <c s="29" t="s">
        <v>352</v>
      </c>
      <c s="29" t="s">
        <v>353</v>
      </c>
      <c s="25" t="s">
        <v>47</v>
      </c>
      <c s="30" t="s">
        <v>354</v>
      </c>
      <c s="31" t="s">
        <v>280</v>
      </c>
      <c s="32">
        <v>20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355</v>
      </c>
    </row>
    <row r="121" spans="1:5" ht="12.75">
      <c r="A121" s="36" t="s">
        <v>52</v>
      </c>
      <c r="E121" s="37" t="s">
        <v>356</v>
      </c>
    </row>
    <row r="122" spans="1:5" ht="165.75">
      <c r="A122" t="s">
        <v>53</v>
      </c>
      <c r="E122" s="35" t="s">
        <v>357</v>
      </c>
    </row>
    <row r="123" spans="1:16" ht="12.75">
      <c r="A123" s="25" t="s">
        <v>45</v>
      </c>
      <c s="29" t="s">
        <v>358</v>
      </c>
      <c s="29" t="s">
        <v>359</v>
      </c>
      <c s="25" t="s">
        <v>47</v>
      </c>
      <c s="30" t="s">
        <v>360</v>
      </c>
      <c s="31" t="s">
        <v>116</v>
      </c>
      <c s="32">
        <v>0.455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12.75">
      <c r="A124" s="34" t="s">
        <v>50</v>
      </c>
      <c r="E124" s="35" t="s">
        <v>361</v>
      </c>
    </row>
    <row r="125" spans="1:5" ht="12.75">
      <c r="A125" s="36" t="s">
        <v>52</v>
      </c>
      <c r="E125" s="37" t="s">
        <v>362</v>
      </c>
    </row>
    <row r="126" spans="1:5" ht="51">
      <c r="A126" t="s">
        <v>53</v>
      </c>
      <c r="E126" s="35" t="s">
        <v>363</v>
      </c>
    </row>
    <row r="127" spans="1:16" ht="12.75">
      <c r="A127" s="25" t="s">
        <v>45</v>
      </c>
      <c s="29" t="s">
        <v>364</v>
      </c>
      <c s="29" t="s">
        <v>365</v>
      </c>
      <c s="25" t="s">
        <v>47</v>
      </c>
      <c s="30" t="s">
        <v>366</v>
      </c>
      <c s="31" t="s">
        <v>116</v>
      </c>
      <c s="32">
        <v>24.116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12.75">
      <c r="A128" s="34" t="s">
        <v>50</v>
      </c>
      <c r="E128" s="35" t="s">
        <v>367</v>
      </c>
    </row>
    <row r="129" spans="1:5" ht="38.25">
      <c r="A129" s="36" t="s">
        <v>52</v>
      </c>
      <c r="E129" s="37" t="s">
        <v>368</v>
      </c>
    </row>
    <row r="130" spans="1:5" ht="409.5">
      <c r="A130" t="s">
        <v>53</v>
      </c>
      <c r="E130" s="35" t="s">
        <v>369</v>
      </c>
    </row>
    <row r="131" spans="1:16" ht="12.75">
      <c r="A131" s="25" t="s">
        <v>45</v>
      </c>
      <c s="29" t="s">
        <v>370</v>
      </c>
      <c s="29" t="s">
        <v>371</v>
      </c>
      <c s="25" t="s">
        <v>47</v>
      </c>
      <c s="30" t="s">
        <v>372</v>
      </c>
      <c s="31" t="s">
        <v>238</v>
      </c>
      <c s="32">
        <v>3.135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12.75">
      <c r="A132" s="34" t="s">
        <v>50</v>
      </c>
      <c r="E132" s="35" t="s">
        <v>373</v>
      </c>
    </row>
    <row r="133" spans="1:5" ht="12.75">
      <c r="A133" s="36" t="s">
        <v>52</v>
      </c>
      <c r="E133" s="37" t="s">
        <v>374</v>
      </c>
    </row>
    <row r="134" spans="1:5" ht="267.75">
      <c r="A134" t="s">
        <v>53</v>
      </c>
      <c r="E134" s="35" t="s">
        <v>375</v>
      </c>
    </row>
    <row r="135" spans="1:16" ht="12.75">
      <c r="A135" s="25" t="s">
        <v>45</v>
      </c>
      <c s="29" t="s">
        <v>376</v>
      </c>
      <c s="29" t="s">
        <v>377</v>
      </c>
      <c s="25" t="s">
        <v>47</v>
      </c>
      <c s="30" t="s">
        <v>378</v>
      </c>
      <c s="31" t="s">
        <v>129</v>
      </c>
      <c s="32">
        <v>81.6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12.75">
      <c r="A136" s="34" t="s">
        <v>50</v>
      </c>
      <c r="E136" s="35" t="s">
        <v>379</v>
      </c>
    </row>
    <row r="137" spans="1:5" ht="12.75">
      <c r="A137" s="36" t="s">
        <v>52</v>
      </c>
      <c r="E137" s="37" t="s">
        <v>380</v>
      </c>
    </row>
    <row r="138" spans="1:5" ht="331.5">
      <c r="A138" t="s">
        <v>53</v>
      </c>
      <c r="E138" s="35" t="s">
        <v>381</v>
      </c>
    </row>
    <row r="139" spans="1:16" ht="12.75">
      <c r="A139" s="25" t="s">
        <v>45</v>
      </c>
      <c s="29" t="s">
        <v>382</v>
      </c>
      <c s="29" t="s">
        <v>383</v>
      </c>
      <c s="25" t="s">
        <v>47</v>
      </c>
      <c s="30" t="s">
        <v>384</v>
      </c>
      <c s="31" t="s">
        <v>129</v>
      </c>
      <c s="32">
        <v>81.6</v>
      </c>
      <c s="33">
        <v>0</v>
      </c>
      <c s="33">
        <f>ROUND(ROUND(H139,2)*ROUND(G139,3),2)</f>
      </c>
      <c r="O139">
        <f>(I139*21)/100</f>
      </c>
      <c t="s">
        <v>23</v>
      </c>
    </row>
    <row r="140" spans="1:5" ht="12.75">
      <c r="A140" s="34" t="s">
        <v>50</v>
      </c>
      <c r="E140" s="35" t="s">
        <v>385</v>
      </c>
    </row>
    <row r="141" spans="1:5" ht="12.75">
      <c r="A141" s="36" t="s">
        <v>52</v>
      </c>
      <c r="E141" s="37" t="s">
        <v>386</v>
      </c>
    </row>
    <row r="142" spans="1:5" ht="12.75">
      <c r="A142" t="s">
        <v>53</v>
      </c>
      <c r="E142" s="35" t="s">
        <v>387</v>
      </c>
    </row>
    <row r="143" spans="1:16" ht="12.75">
      <c r="A143" s="25" t="s">
        <v>45</v>
      </c>
      <c s="29" t="s">
        <v>388</v>
      </c>
      <c s="29" t="s">
        <v>389</v>
      </c>
      <c s="25" t="s">
        <v>47</v>
      </c>
      <c s="30" t="s">
        <v>390</v>
      </c>
      <c s="31" t="s">
        <v>280</v>
      </c>
      <c s="32">
        <v>100</v>
      </c>
      <c s="33">
        <v>0</v>
      </c>
      <c s="33">
        <f>ROUND(ROUND(H143,2)*ROUND(G143,3),2)</f>
      </c>
      <c r="O143">
        <f>(I143*21)/100</f>
      </c>
      <c t="s">
        <v>23</v>
      </c>
    </row>
    <row r="144" spans="1:5" ht="12.75">
      <c r="A144" s="34" t="s">
        <v>50</v>
      </c>
      <c r="E144" s="35" t="s">
        <v>391</v>
      </c>
    </row>
    <row r="145" spans="1:5" ht="38.25">
      <c r="A145" s="36" t="s">
        <v>52</v>
      </c>
      <c r="E145" s="37" t="s">
        <v>392</v>
      </c>
    </row>
    <row r="146" spans="1:5" ht="191.25">
      <c r="A146" t="s">
        <v>53</v>
      </c>
      <c r="E146" s="35" t="s">
        <v>393</v>
      </c>
    </row>
    <row r="147" spans="1:16" ht="12.75">
      <c r="A147" s="25" t="s">
        <v>45</v>
      </c>
      <c s="29" t="s">
        <v>394</v>
      </c>
      <c s="29" t="s">
        <v>395</v>
      </c>
      <c s="25" t="s">
        <v>47</v>
      </c>
      <c s="30" t="s">
        <v>396</v>
      </c>
      <c s="31" t="s">
        <v>116</v>
      </c>
      <c s="32">
        <v>12.816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12.75">
      <c r="A148" s="34" t="s">
        <v>50</v>
      </c>
      <c r="E148" s="35" t="s">
        <v>397</v>
      </c>
    </row>
    <row r="149" spans="1:5" ht="38.25">
      <c r="A149" s="36" t="s">
        <v>52</v>
      </c>
      <c r="E149" s="37" t="s">
        <v>398</v>
      </c>
    </row>
    <row r="150" spans="1:5" ht="369.75">
      <c r="A150" t="s">
        <v>53</v>
      </c>
      <c r="E150" s="35" t="s">
        <v>399</v>
      </c>
    </row>
    <row r="151" spans="1:16" ht="12.75">
      <c r="A151" s="25" t="s">
        <v>45</v>
      </c>
      <c s="29" t="s">
        <v>400</v>
      </c>
      <c s="29" t="s">
        <v>401</v>
      </c>
      <c s="25" t="s">
        <v>47</v>
      </c>
      <c s="30" t="s">
        <v>402</v>
      </c>
      <c s="31" t="s">
        <v>238</v>
      </c>
      <c s="32">
        <v>2.051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12.75">
      <c r="A152" s="34" t="s">
        <v>50</v>
      </c>
      <c r="E152" s="35" t="s">
        <v>403</v>
      </c>
    </row>
    <row r="153" spans="1:5" ht="12.75">
      <c r="A153" s="36" t="s">
        <v>52</v>
      </c>
      <c r="E153" s="37" t="s">
        <v>404</v>
      </c>
    </row>
    <row r="154" spans="1:5" ht="267.75">
      <c r="A154" t="s">
        <v>53</v>
      </c>
      <c r="E154" s="35" t="s">
        <v>405</v>
      </c>
    </row>
    <row r="155" spans="1:16" ht="12.75">
      <c r="A155" s="25" t="s">
        <v>45</v>
      </c>
      <c s="29" t="s">
        <v>406</v>
      </c>
      <c s="29" t="s">
        <v>407</v>
      </c>
      <c s="25" t="s">
        <v>47</v>
      </c>
      <c s="30" t="s">
        <v>408</v>
      </c>
      <c s="31" t="s">
        <v>129</v>
      </c>
      <c s="32">
        <v>105</v>
      </c>
      <c s="33">
        <v>0</v>
      </c>
      <c s="33">
        <f>ROUND(ROUND(H155,2)*ROUND(G155,3),2)</f>
      </c>
      <c r="O155">
        <f>(I155*21)/100</f>
      </c>
      <c t="s">
        <v>23</v>
      </c>
    </row>
    <row r="156" spans="1:5" ht="12.75">
      <c r="A156" s="34" t="s">
        <v>50</v>
      </c>
      <c r="E156" s="35" t="s">
        <v>409</v>
      </c>
    </row>
    <row r="157" spans="1:5" ht="38.25">
      <c r="A157" s="36" t="s">
        <v>52</v>
      </c>
      <c r="E157" s="37" t="s">
        <v>410</v>
      </c>
    </row>
    <row r="158" spans="1:5" ht="102">
      <c r="A158" t="s">
        <v>53</v>
      </c>
      <c r="E158" s="35" t="s">
        <v>411</v>
      </c>
    </row>
    <row r="159" spans="1:16" ht="12.75">
      <c r="A159" s="25" t="s">
        <v>45</v>
      </c>
      <c s="29" t="s">
        <v>412</v>
      </c>
      <c s="29" t="s">
        <v>413</v>
      </c>
      <c s="25" t="s">
        <v>47</v>
      </c>
      <c s="30" t="s">
        <v>414</v>
      </c>
      <c s="31" t="s">
        <v>129</v>
      </c>
      <c s="32">
        <v>70.5</v>
      </c>
      <c s="33">
        <v>0</v>
      </c>
      <c s="33">
        <f>ROUND(ROUND(H159,2)*ROUND(G159,3),2)</f>
      </c>
      <c r="O159">
        <f>(I159*21)/100</f>
      </c>
      <c t="s">
        <v>23</v>
      </c>
    </row>
    <row r="160" spans="1:5" ht="12.75">
      <c r="A160" s="34" t="s">
        <v>50</v>
      </c>
      <c r="E160" s="35" t="s">
        <v>415</v>
      </c>
    </row>
    <row r="161" spans="1:5" ht="38.25">
      <c r="A161" s="36" t="s">
        <v>52</v>
      </c>
      <c r="E161" s="37" t="s">
        <v>416</v>
      </c>
    </row>
    <row r="162" spans="1:5" ht="102">
      <c r="A162" t="s">
        <v>53</v>
      </c>
      <c r="E162" s="35" t="s">
        <v>417</v>
      </c>
    </row>
    <row r="163" spans="1:18" ht="12.75" customHeight="1">
      <c r="A163" s="6" t="s">
        <v>43</v>
      </c>
      <c s="6"/>
      <c s="39" t="s">
        <v>22</v>
      </c>
      <c s="6"/>
      <c s="27" t="s">
        <v>418</v>
      </c>
      <c s="6"/>
      <c s="6"/>
      <c s="6"/>
      <c s="40">
        <f>0+Q163</f>
      </c>
      <c r="O163">
        <f>0+R163</f>
      </c>
      <c r="Q163">
        <f>0+I164+I168+I172+I176+I180+I184+I188</f>
      </c>
      <c>
        <f>0+O164+O168+O172+O176+O180+O184+O188</f>
      </c>
    </row>
    <row r="164" spans="1:16" ht="12.75">
      <c r="A164" s="25" t="s">
        <v>45</v>
      </c>
      <c s="29" t="s">
        <v>419</v>
      </c>
      <c s="29" t="s">
        <v>420</v>
      </c>
      <c s="25" t="s">
        <v>47</v>
      </c>
      <c s="30" t="s">
        <v>421</v>
      </c>
      <c s="31" t="s">
        <v>422</v>
      </c>
      <c s="32">
        <v>168</v>
      </c>
      <c s="33">
        <v>0</v>
      </c>
      <c s="33">
        <f>ROUND(ROUND(H164,2)*ROUND(G164,3),2)</f>
      </c>
      <c r="O164">
        <f>(I164*21)/100</f>
      </c>
      <c t="s">
        <v>23</v>
      </c>
    </row>
    <row r="165" spans="1:5" ht="12.75">
      <c r="A165" s="34" t="s">
        <v>50</v>
      </c>
      <c r="E165" s="35" t="s">
        <v>423</v>
      </c>
    </row>
    <row r="166" spans="1:5" ht="38.25">
      <c r="A166" s="36" t="s">
        <v>52</v>
      </c>
      <c r="E166" s="37" t="s">
        <v>424</v>
      </c>
    </row>
    <row r="167" spans="1:5" ht="25.5">
      <c r="A167" t="s">
        <v>53</v>
      </c>
      <c r="E167" s="35" t="s">
        <v>425</v>
      </c>
    </row>
    <row r="168" spans="1:16" ht="12.75">
      <c r="A168" s="25" t="s">
        <v>45</v>
      </c>
      <c s="29" t="s">
        <v>426</v>
      </c>
      <c s="29" t="s">
        <v>427</v>
      </c>
      <c s="25" t="s">
        <v>47</v>
      </c>
      <c s="30" t="s">
        <v>428</v>
      </c>
      <c s="31" t="s">
        <v>116</v>
      </c>
      <c s="32">
        <v>7.224</v>
      </c>
      <c s="33">
        <v>0</v>
      </c>
      <c s="33">
        <f>ROUND(ROUND(H168,2)*ROUND(G168,3),2)</f>
      </c>
      <c r="O168">
        <f>(I168*21)/100</f>
      </c>
      <c t="s">
        <v>23</v>
      </c>
    </row>
    <row r="169" spans="1:5" ht="12.75">
      <c r="A169" s="34" t="s">
        <v>50</v>
      </c>
      <c r="E169" s="35" t="s">
        <v>429</v>
      </c>
    </row>
    <row r="170" spans="1:5" ht="38.25">
      <c r="A170" s="36" t="s">
        <v>52</v>
      </c>
      <c r="E170" s="37" t="s">
        <v>430</v>
      </c>
    </row>
    <row r="171" spans="1:5" ht="382.5">
      <c r="A171" t="s">
        <v>53</v>
      </c>
      <c r="E171" s="35" t="s">
        <v>431</v>
      </c>
    </row>
    <row r="172" spans="1:16" ht="12.75">
      <c r="A172" s="25" t="s">
        <v>45</v>
      </c>
      <c s="29" t="s">
        <v>432</v>
      </c>
      <c s="29" t="s">
        <v>433</v>
      </c>
      <c s="25" t="s">
        <v>47</v>
      </c>
      <c s="30" t="s">
        <v>434</v>
      </c>
      <c s="31" t="s">
        <v>238</v>
      </c>
      <c s="32">
        <v>1.011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12.75">
      <c r="A173" s="34" t="s">
        <v>50</v>
      </c>
      <c r="E173" s="35" t="s">
        <v>435</v>
      </c>
    </row>
    <row r="174" spans="1:5" ht="12.75">
      <c r="A174" s="36" t="s">
        <v>52</v>
      </c>
      <c r="E174" s="37" t="s">
        <v>436</v>
      </c>
    </row>
    <row r="175" spans="1:5" ht="242.25">
      <c r="A175" t="s">
        <v>53</v>
      </c>
      <c r="E175" s="35" t="s">
        <v>437</v>
      </c>
    </row>
    <row r="176" spans="1:16" ht="12.75">
      <c r="A176" s="25" t="s">
        <v>45</v>
      </c>
      <c s="29" t="s">
        <v>438</v>
      </c>
      <c s="29" t="s">
        <v>439</v>
      </c>
      <c s="25" t="s">
        <v>47</v>
      </c>
      <c s="30" t="s">
        <v>440</v>
      </c>
      <c s="31" t="s">
        <v>116</v>
      </c>
      <c s="32">
        <v>12.65</v>
      </c>
      <c s="33">
        <v>0</v>
      </c>
      <c s="33">
        <f>ROUND(ROUND(H176,2)*ROUND(G176,3),2)</f>
      </c>
      <c r="O176">
        <f>(I176*21)/100</f>
      </c>
      <c t="s">
        <v>23</v>
      </c>
    </row>
    <row r="177" spans="1:5" ht="12.75">
      <c r="A177" s="34" t="s">
        <v>50</v>
      </c>
      <c r="E177" s="35" t="s">
        <v>441</v>
      </c>
    </row>
    <row r="178" spans="1:5" ht="38.25">
      <c r="A178" s="36" t="s">
        <v>52</v>
      </c>
      <c r="E178" s="37" t="s">
        <v>442</v>
      </c>
    </row>
    <row r="179" spans="1:5" ht="369.75">
      <c r="A179" t="s">
        <v>53</v>
      </c>
      <c r="E179" s="35" t="s">
        <v>443</v>
      </c>
    </row>
    <row r="180" spans="1:16" ht="12.75">
      <c r="A180" s="25" t="s">
        <v>45</v>
      </c>
      <c s="29" t="s">
        <v>444</v>
      </c>
      <c s="29" t="s">
        <v>445</v>
      </c>
      <c s="25" t="s">
        <v>47</v>
      </c>
      <c s="30" t="s">
        <v>446</v>
      </c>
      <c s="31" t="s">
        <v>238</v>
      </c>
      <c s="32">
        <v>1.771</v>
      </c>
      <c s="33">
        <v>0</v>
      </c>
      <c s="33">
        <f>ROUND(ROUND(H180,2)*ROUND(G180,3),2)</f>
      </c>
      <c r="O180">
        <f>(I180*21)/100</f>
      </c>
      <c t="s">
        <v>23</v>
      </c>
    </row>
    <row r="181" spans="1:5" ht="12.75">
      <c r="A181" s="34" t="s">
        <v>50</v>
      </c>
      <c r="E181" s="35" t="s">
        <v>447</v>
      </c>
    </row>
    <row r="182" spans="1:5" ht="12.75">
      <c r="A182" s="36" t="s">
        <v>52</v>
      </c>
      <c r="E182" s="37" t="s">
        <v>448</v>
      </c>
    </row>
    <row r="183" spans="1:5" ht="267.75">
      <c r="A183" t="s">
        <v>53</v>
      </c>
      <c r="E183" s="35" t="s">
        <v>449</v>
      </c>
    </row>
    <row r="184" spans="1:16" ht="12.75">
      <c r="A184" s="25" t="s">
        <v>45</v>
      </c>
      <c s="29" t="s">
        <v>450</v>
      </c>
      <c s="29" t="s">
        <v>451</v>
      </c>
      <c s="25" t="s">
        <v>47</v>
      </c>
      <c s="30" t="s">
        <v>452</v>
      </c>
      <c s="31" t="s">
        <v>116</v>
      </c>
      <c s="32">
        <v>35.267</v>
      </c>
      <c s="33">
        <v>0</v>
      </c>
      <c s="33">
        <f>ROUND(ROUND(H184,2)*ROUND(G184,3),2)</f>
      </c>
      <c r="O184">
        <f>(I184*21)/100</f>
      </c>
      <c t="s">
        <v>23</v>
      </c>
    </row>
    <row r="185" spans="1:5" ht="25.5">
      <c r="A185" s="34" t="s">
        <v>50</v>
      </c>
      <c r="E185" s="35" t="s">
        <v>453</v>
      </c>
    </row>
    <row r="186" spans="1:5" ht="51">
      <c r="A186" s="36" t="s">
        <v>52</v>
      </c>
      <c r="E186" s="37" t="s">
        <v>454</v>
      </c>
    </row>
    <row r="187" spans="1:5" ht="369.75">
      <c r="A187" t="s">
        <v>53</v>
      </c>
      <c r="E187" s="35" t="s">
        <v>443</v>
      </c>
    </row>
    <row r="188" spans="1:16" ht="12.75">
      <c r="A188" s="25" t="s">
        <v>45</v>
      </c>
      <c s="29" t="s">
        <v>455</v>
      </c>
      <c s="29" t="s">
        <v>456</v>
      </c>
      <c s="25" t="s">
        <v>47</v>
      </c>
      <c s="30" t="s">
        <v>457</v>
      </c>
      <c s="31" t="s">
        <v>238</v>
      </c>
      <c s="32">
        <v>7.053</v>
      </c>
      <c s="33">
        <v>0</v>
      </c>
      <c s="33">
        <f>ROUND(ROUND(H188,2)*ROUND(G188,3),2)</f>
      </c>
      <c r="O188">
        <f>(I188*21)/100</f>
      </c>
      <c t="s">
        <v>23</v>
      </c>
    </row>
    <row r="189" spans="1:5" ht="12.75">
      <c r="A189" s="34" t="s">
        <v>50</v>
      </c>
      <c r="E189" s="35" t="s">
        <v>458</v>
      </c>
    </row>
    <row r="190" spans="1:5" ht="12.75">
      <c r="A190" s="36" t="s">
        <v>52</v>
      </c>
      <c r="E190" s="37" t="s">
        <v>459</v>
      </c>
    </row>
    <row r="191" spans="1:5" ht="267.75">
      <c r="A191" t="s">
        <v>53</v>
      </c>
      <c r="E191" s="35" t="s">
        <v>449</v>
      </c>
    </row>
    <row r="192" spans="1:18" ht="12.75" customHeight="1">
      <c r="A192" s="6" t="s">
        <v>43</v>
      </c>
      <c s="6"/>
      <c s="39" t="s">
        <v>33</v>
      </c>
      <c s="6"/>
      <c s="27" t="s">
        <v>460</v>
      </c>
      <c s="6"/>
      <c s="6"/>
      <c s="6"/>
      <c s="40">
        <f>0+Q192</f>
      </c>
      <c r="O192">
        <f>0+R192</f>
      </c>
      <c r="Q192">
        <f>0+I193+I197+I201+I205+I209+I213</f>
      </c>
      <c>
        <f>0+O193+O197+O201+O205+O209+O213</f>
      </c>
    </row>
    <row r="193" spans="1:16" ht="12.75">
      <c r="A193" s="25" t="s">
        <v>45</v>
      </c>
      <c s="29" t="s">
        <v>461</v>
      </c>
      <c s="29" t="s">
        <v>462</v>
      </c>
      <c s="25" t="s">
        <v>47</v>
      </c>
      <c s="30" t="s">
        <v>463</v>
      </c>
      <c s="31" t="s">
        <v>116</v>
      </c>
      <c s="32">
        <v>0.81</v>
      </c>
      <c s="33">
        <v>0</v>
      </c>
      <c s="33">
        <f>ROUND(ROUND(H193,2)*ROUND(G193,3),2)</f>
      </c>
      <c r="O193">
        <f>(I193*21)/100</f>
      </c>
      <c t="s">
        <v>23</v>
      </c>
    </row>
    <row r="194" spans="1:5" ht="25.5">
      <c r="A194" s="34" t="s">
        <v>50</v>
      </c>
      <c r="E194" s="35" t="s">
        <v>464</v>
      </c>
    </row>
    <row r="195" spans="1:5" ht="12.75">
      <c r="A195" s="36" t="s">
        <v>52</v>
      </c>
      <c r="E195" s="37" t="s">
        <v>465</v>
      </c>
    </row>
    <row r="196" spans="1:5" ht="38.25">
      <c r="A196" t="s">
        <v>53</v>
      </c>
      <c r="E196" s="35" t="s">
        <v>466</v>
      </c>
    </row>
    <row r="197" spans="1:16" ht="12.75">
      <c r="A197" s="25" t="s">
        <v>45</v>
      </c>
      <c s="29" t="s">
        <v>467</v>
      </c>
      <c s="29" t="s">
        <v>468</v>
      </c>
      <c s="25" t="s">
        <v>47</v>
      </c>
      <c s="30" t="s">
        <v>469</v>
      </c>
      <c s="31" t="s">
        <v>116</v>
      </c>
      <c s="32">
        <v>7.866</v>
      </c>
      <c s="33">
        <v>0</v>
      </c>
      <c s="33">
        <f>ROUND(ROUND(H197,2)*ROUND(G197,3),2)</f>
      </c>
      <c r="O197">
        <f>(I197*21)/100</f>
      </c>
      <c t="s">
        <v>23</v>
      </c>
    </row>
    <row r="198" spans="1:5" ht="12.75">
      <c r="A198" s="34" t="s">
        <v>50</v>
      </c>
      <c r="E198" s="35" t="s">
        <v>470</v>
      </c>
    </row>
    <row r="199" spans="1:5" ht="51">
      <c r="A199" s="36" t="s">
        <v>52</v>
      </c>
      <c r="E199" s="37" t="s">
        <v>471</v>
      </c>
    </row>
    <row r="200" spans="1:5" ht="369.75">
      <c r="A200" t="s">
        <v>53</v>
      </c>
      <c r="E200" s="35" t="s">
        <v>443</v>
      </c>
    </row>
    <row r="201" spans="1:16" ht="12.75">
      <c r="A201" s="25" t="s">
        <v>45</v>
      </c>
      <c s="29" t="s">
        <v>472</v>
      </c>
      <c s="29" t="s">
        <v>473</v>
      </c>
      <c s="25" t="s">
        <v>47</v>
      </c>
      <c s="30" t="s">
        <v>474</v>
      </c>
      <c s="31" t="s">
        <v>116</v>
      </c>
      <c s="32">
        <v>0.608</v>
      </c>
      <c s="33">
        <v>0</v>
      </c>
      <c s="33">
        <f>ROUND(ROUND(H201,2)*ROUND(G201,3),2)</f>
      </c>
      <c r="O201">
        <f>(I201*21)/100</f>
      </c>
      <c t="s">
        <v>23</v>
      </c>
    </row>
    <row r="202" spans="1:5" ht="12.75">
      <c r="A202" s="34" t="s">
        <v>50</v>
      </c>
      <c r="E202" s="35" t="s">
        <v>475</v>
      </c>
    </row>
    <row r="203" spans="1:5" ht="12.75">
      <c r="A203" s="36" t="s">
        <v>52</v>
      </c>
      <c r="E203" s="37" t="s">
        <v>476</v>
      </c>
    </row>
    <row r="204" spans="1:5" ht="369.75">
      <c r="A204" t="s">
        <v>53</v>
      </c>
      <c r="E204" s="35" t="s">
        <v>443</v>
      </c>
    </row>
    <row r="205" spans="1:16" ht="12.75">
      <c r="A205" s="25" t="s">
        <v>45</v>
      </c>
      <c s="29" t="s">
        <v>477</v>
      </c>
      <c s="29" t="s">
        <v>478</v>
      </c>
      <c s="25" t="s">
        <v>47</v>
      </c>
      <c s="30" t="s">
        <v>479</v>
      </c>
      <c s="31" t="s">
        <v>116</v>
      </c>
      <c s="32">
        <v>80.25</v>
      </c>
      <c s="33">
        <v>0</v>
      </c>
      <c s="33">
        <f>ROUND(ROUND(H205,2)*ROUND(G205,3),2)</f>
      </c>
      <c r="O205">
        <f>(I205*21)/100</f>
      </c>
      <c t="s">
        <v>23</v>
      </c>
    </row>
    <row r="206" spans="1:5" ht="12.75">
      <c r="A206" s="34" t="s">
        <v>50</v>
      </c>
      <c r="E206" s="35" t="s">
        <v>480</v>
      </c>
    </row>
    <row r="207" spans="1:5" ht="38.25">
      <c r="A207" s="36" t="s">
        <v>52</v>
      </c>
      <c r="E207" s="37" t="s">
        <v>481</v>
      </c>
    </row>
    <row r="208" spans="1:5" ht="38.25">
      <c r="A208" t="s">
        <v>53</v>
      </c>
      <c r="E208" s="35" t="s">
        <v>482</v>
      </c>
    </row>
    <row r="209" spans="1:16" ht="12.75">
      <c r="A209" s="25" t="s">
        <v>45</v>
      </c>
      <c s="29" t="s">
        <v>483</v>
      </c>
      <c s="29" t="s">
        <v>484</v>
      </c>
      <c s="25" t="s">
        <v>47</v>
      </c>
      <c s="30" t="s">
        <v>485</v>
      </c>
      <c s="31" t="s">
        <v>116</v>
      </c>
      <c s="32">
        <v>18.603</v>
      </c>
      <c s="33">
        <v>0</v>
      </c>
      <c s="33">
        <f>ROUND(ROUND(H209,2)*ROUND(G209,3),2)</f>
      </c>
      <c r="O209">
        <f>(I209*21)/100</f>
      </c>
      <c t="s">
        <v>23</v>
      </c>
    </row>
    <row r="210" spans="1:5" ht="12.75">
      <c r="A210" s="34" t="s">
        <v>50</v>
      </c>
      <c r="E210" s="35" t="s">
        <v>486</v>
      </c>
    </row>
    <row r="211" spans="1:5" ht="89.25">
      <c r="A211" s="36" t="s">
        <v>52</v>
      </c>
      <c r="E211" s="37" t="s">
        <v>487</v>
      </c>
    </row>
    <row r="212" spans="1:5" ht="102">
      <c r="A212" t="s">
        <v>53</v>
      </c>
      <c r="E212" s="35" t="s">
        <v>488</v>
      </c>
    </row>
    <row r="213" spans="1:16" ht="12.75">
      <c r="A213" s="25" t="s">
        <v>45</v>
      </c>
      <c s="29" t="s">
        <v>489</v>
      </c>
      <c s="29" t="s">
        <v>490</v>
      </c>
      <c s="25" t="s">
        <v>47</v>
      </c>
      <c s="30" t="s">
        <v>491</v>
      </c>
      <c s="31" t="s">
        <v>116</v>
      </c>
      <c s="32">
        <v>11.52</v>
      </c>
      <c s="33">
        <v>0</v>
      </c>
      <c s="33">
        <f>ROUND(ROUND(H213,2)*ROUND(G213,3),2)</f>
      </c>
      <c r="O213">
        <f>(I213*21)/100</f>
      </c>
      <c t="s">
        <v>23</v>
      </c>
    </row>
    <row r="214" spans="1:5" ht="12.75">
      <c r="A214" s="34" t="s">
        <v>50</v>
      </c>
      <c r="E214" s="35" t="s">
        <v>492</v>
      </c>
    </row>
    <row r="215" spans="1:5" ht="12.75">
      <c r="A215" s="36" t="s">
        <v>52</v>
      </c>
      <c r="E215" s="37" t="s">
        <v>493</v>
      </c>
    </row>
    <row r="216" spans="1:5" ht="357">
      <c r="A216" t="s">
        <v>53</v>
      </c>
      <c r="E216" s="35" t="s">
        <v>494</v>
      </c>
    </row>
    <row r="217" spans="1:18" ht="12.75" customHeight="1">
      <c r="A217" s="6" t="s">
        <v>43</v>
      </c>
      <c s="6"/>
      <c s="39" t="s">
        <v>35</v>
      </c>
      <c s="6"/>
      <c s="27" t="s">
        <v>148</v>
      </c>
      <c s="6"/>
      <c s="6"/>
      <c s="6"/>
      <c s="40">
        <f>0+Q217</f>
      </c>
      <c r="O217">
        <f>0+R217</f>
      </c>
      <c r="Q217">
        <f>0+I218+I222+I226+I230+I234+I238+I242+I246+I250+I254+I258+I262+I266</f>
      </c>
      <c>
        <f>0+O218+O222+O226+O230+O234+O238+O242+O246+O250+O254+O258+O262+O266</f>
      </c>
    </row>
    <row r="218" spans="1:16" ht="12.75">
      <c r="A218" s="25" t="s">
        <v>45</v>
      </c>
      <c s="29" t="s">
        <v>495</v>
      </c>
      <c s="29" t="s">
        <v>496</v>
      </c>
      <c s="25" t="s">
        <v>47</v>
      </c>
      <c s="30" t="s">
        <v>497</v>
      </c>
      <c s="31" t="s">
        <v>129</v>
      </c>
      <c s="32">
        <v>100.3</v>
      </c>
      <c s="33">
        <v>0</v>
      </c>
      <c s="33">
        <f>ROUND(ROUND(H218,2)*ROUND(G218,3),2)</f>
      </c>
      <c r="O218">
        <f>(I218*21)/100</f>
      </c>
      <c t="s">
        <v>23</v>
      </c>
    </row>
    <row r="219" spans="1:5" ht="12.75">
      <c r="A219" s="34" t="s">
        <v>50</v>
      </c>
      <c r="E219" s="35" t="s">
        <v>498</v>
      </c>
    </row>
    <row r="220" spans="1:5" ht="12.75">
      <c r="A220" s="36" t="s">
        <v>52</v>
      </c>
      <c r="E220" s="37" t="s">
        <v>499</v>
      </c>
    </row>
    <row r="221" spans="1:5" ht="51">
      <c r="A221" t="s">
        <v>53</v>
      </c>
      <c r="E221" s="35" t="s">
        <v>153</v>
      </c>
    </row>
    <row r="222" spans="1:16" ht="12.75">
      <c r="A222" s="25" t="s">
        <v>45</v>
      </c>
      <c s="29" t="s">
        <v>500</v>
      </c>
      <c s="29" t="s">
        <v>501</v>
      </c>
      <c s="25" t="s">
        <v>47</v>
      </c>
      <c s="30" t="s">
        <v>502</v>
      </c>
      <c s="31" t="s">
        <v>129</v>
      </c>
      <c s="32">
        <v>104.96</v>
      </c>
      <c s="33">
        <v>0</v>
      </c>
      <c s="33">
        <f>ROUND(ROUND(H222,2)*ROUND(G222,3),2)</f>
      </c>
      <c r="O222">
        <f>(I222*21)/100</f>
      </c>
      <c t="s">
        <v>23</v>
      </c>
    </row>
    <row r="223" spans="1:5" ht="12.75">
      <c r="A223" s="34" t="s">
        <v>50</v>
      </c>
      <c r="E223" s="35" t="s">
        <v>498</v>
      </c>
    </row>
    <row r="224" spans="1:5" ht="12.75">
      <c r="A224" s="36" t="s">
        <v>52</v>
      </c>
      <c r="E224" s="37" t="s">
        <v>503</v>
      </c>
    </row>
    <row r="225" spans="1:5" ht="51">
      <c r="A225" t="s">
        <v>53</v>
      </c>
      <c r="E225" s="35" t="s">
        <v>153</v>
      </c>
    </row>
    <row r="226" spans="1:16" ht="12.75">
      <c r="A226" s="25" t="s">
        <v>45</v>
      </c>
      <c s="29" t="s">
        <v>504</v>
      </c>
      <c s="29" t="s">
        <v>505</v>
      </c>
      <c s="25" t="s">
        <v>47</v>
      </c>
      <c s="30" t="s">
        <v>506</v>
      </c>
      <c s="31" t="s">
        <v>129</v>
      </c>
      <c s="32">
        <v>120</v>
      </c>
      <c s="33">
        <v>0</v>
      </c>
      <c s="33">
        <f>ROUND(ROUND(H226,2)*ROUND(G226,3),2)</f>
      </c>
      <c r="O226">
        <f>(I226*21)/100</f>
      </c>
      <c t="s">
        <v>23</v>
      </c>
    </row>
    <row r="227" spans="1:5" ht="12.75">
      <c r="A227" s="34" t="s">
        <v>50</v>
      </c>
      <c r="E227" s="35" t="s">
        <v>507</v>
      </c>
    </row>
    <row r="228" spans="1:5" ht="38.25">
      <c r="A228" s="36" t="s">
        <v>52</v>
      </c>
      <c r="E228" s="37" t="s">
        <v>508</v>
      </c>
    </row>
    <row r="229" spans="1:5" ht="102">
      <c r="A229" t="s">
        <v>53</v>
      </c>
      <c r="E229" s="35" t="s">
        <v>509</v>
      </c>
    </row>
    <row r="230" spans="1:16" ht="12.75">
      <c r="A230" s="25" t="s">
        <v>45</v>
      </c>
      <c s="29" t="s">
        <v>510</v>
      </c>
      <c s="29" t="s">
        <v>511</v>
      </c>
      <c s="25" t="s">
        <v>47</v>
      </c>
      <c s="30" t="s">
        <v>512</v>
      </c>
      <c s="31" t="s">
        <v>129</v>
      </c>
      <c s="32">
        <v>104.96</v>
      </c>
      <c s="33">
        <v>0</v>
      </c>
      <c s="33">
        <f>ROUND(ROUND(H230,2)*ROUND(G230,3),2)</f>
      </c>
      <c r="O230">
        <f>(I230*21)/100</f>
      </c>
      <c t="s">
        <v>23</v>
      </c>
    </row>
    <row r="231" spans="1:5" ht="12.75">
      <c r="A231" s="34" t="s">
        <v>50</v>
      </c>
      <c r="E231" s="35" t="s">
        <v>513</v>
      </c>
    </row>
    <row r="232" spans="1:5" ht="12.75">
      <c r="A232" s="36" t="s">
        <v>52</v>
      </c>
      <c r="E232" s="37" t="s">
        <v>514</v>
      </c>
    </row>
    <row r="233" spans="1:5" ht="51">
      <c r="A233" t="s">
        <v>53</v>
      </c>
      <c r="E233" s="35" t="s">
        <v>515</v>
      </c>
    </row>
    <row r="234" spans="1:16" ht="12.75">
      <c r="A234" s="25" t="s">
        <v>45</v>
      </c>
      <c s="29" t="s">
        <v>516</v>
      </c>
      <c s="29" t="s">
        <v>517</v>
      </c>
      <c s="25" t="s">
        <v>47</v>
      </c>
      <c s="30" t="s">
        <v>518</v>
      </c>
      <c s="31" t="s">
        <v>129</v>
      </c>
      <c s="32">
        <v>252.335</v>
      </c>
      <c s="33">
        <v>0</v>
      </c>
      <c s="33">
        <f>ROUND(ROUND(H234,2)*ROUND(G234,3),2)</f>
      </c>
      <c r="O234">
        <f>(I234*21)/100</f>
      </c>
      <c t="s">
        <v>23</v>
      </c>
    </row>
    <row r="235" spans="1:5" ht="12.75">
      <c r="A235" s="34" t="s">
        <v>50</v>
      </c>
      <c r="E235" s="35" t="s">
        <v>519</v>
      </c>
    </row>
    <row r="236" spans="1:5" ht="51">
      <c r="A236" s="36" t="s">
        <v>52</v>
      </c>
      <c r="E236" s="37" t="s">
        <v>520</v>
      </c>
    </row>
    <row r="237" spans="1:5" ht="51">
      <c r="A237" t="s">
        <v>53</v>
      </c>
      <c r="E237" s="35" t="s">
        <v>515</v>
      </c>
    </row>
    <row r="238" spans="1:16" ht="12.75">
      <c r="A238" s="25" t="s">
        <v>45</v>
      </c>
      <c s="29" t="s">
        <v>521</v>
      </c>
      <c s="29" t="s">
        <v>522</v>
      </c>
      <c s="25" t="s">
        <v>47</v>
      </c>
      <c s="30" t="s">
        <v>523</v>
      </c>
      <c s="31" t="s">
        <v>129</v>
      </c>
      <c s="32">
        <v>150</v>
      </c>
      <c s="33">
        <v>0</v>
      </c>
      <c s="33">
        <f>ROUND(ROUND(H238,2)*ROUND(G238,3),2)</f>
      </c>
      <c r="O238">
        <f>(I238*21)/100</f>
      </c>
      <c t="s">
        <v>23</v>
      </c>
    </row>
    <row r="239" spans="1:5" ht="12.75">
      <c r="A239" s="34" t="s">
        <v>50</v>
      </c>
      <c r="E239" s="35" t="s">
        <v>524</v>
      </c>
    </row>
    <row r="240" spans="1:5" ht="12.75">
      <c r="A240" s="36" t="s">
        <v>52</v>
      </c>
      <c r="E240" s="37" t="s">
        <v>525</v>
      </c>
    </row>
    <row r="241" spans="1:5" ht="140.25">
      <c r="A241" t="s">
        <v>53</v>
      </c>
      <c r="E241" s="35" t="s">
        <v>526</v>
      </c>
    </row>
    <row r="242" spans="1:16" ht="12.75">
      <c r="A242" s="25" t="s">
        <v>45</v>
      </c>
      <c s="29" t="s">
        <v>527</v>
      </c>
      <c s="29" t="s">
        <v>528</v>
      </c>
      <c s="25" t="s">
        <v>47</v>
      </c>
      <c s="30" t="s">
        <v>529</v>
      </c>
      <c s="31" t="s">
        <v>129</v>
      </c>
      <c s="32">
        <v>32.475</v>
      </c>
      <c s="33">
        <v>0</v>
      </c>
      <c s="33">
        <f>ROUND(ROUND(H242,2)*ROUND(G242,3),2)</f>
      </c>
      <c r="O242">
        <f>(I242*21)/100</f>
      </c>
      <c t="s">
        <v>23</v>
      </c>
    </row>
    <row r="243" spans="1:5" ht="12.75">
      <c r="A243" s="34" t="s">
        <v>50</v>
      </c>
      <c r="E243" s="35" t="s">
        <v>530</v>
      </c>
    </row>
    <row r="244" spans="1:5" ht="12.75">
      <c r="A244" s="36" t="s">
        <v>52</v>
      </c>
      <c r="E244" s="37" t="s">
        <v>531</v>
      </c>
    </row>
    <row r="245" spans="1:5" ht="140.25">
      <c r="A245" t="s">
        <v>53</v>
      </c>
      <c r="E245" s="35" t="s">
        <v>526</v>
      </c>
    </row>
    <row r="246" spans="1:16" ht="12.75">
      <c r="A246" s="25" t="s">
        <v>45</v>
      </c>
      <c s="29" t="s">
        <v>532</v>
      </c>
      <c s="29" t="s">
        <v>533</v>
      </c>
      <c s="25" t="s">
        <v>47</v>
      </c>
      <c s="30" t="s">
        <v>534</v>
      </c>
      <c s="31" t="s">
        <v>129</v>
      </c>
      <c s="32">
        <v>112.42</v>
      </c>
      <c s="33">
        <v>0</v>
      </c>
      <c s="33">
        <f>ROUND(ROUND(H246,2)*ROUND(G246,3),2)</f>
      </c>
      <c r="O246">
        <f>(I246*21)/100</f>
      </c>
      <c t="s">
        <v>23</v>
      </c>
    </row>
    <row r="247" spans="1:5" ht="12.75">
      <c r="A247" s="34" t="s">
        <v>50</v>
      </c>
      <c r="E247" s="35" t="s">
        <v>535</v>
      </c>
    </row>
    <row r="248" spans="1:5" ht="12.75">
      <c r="A248" s="36" t="s">
        <v>52</v>
      </c>
      <c r="E248" s="37" t="s">
        <v>536</v>
      </c>
    </row>
    <row r="249" spans="1:5" ht="140.25">
      <c r="A249" t="s">
        <v>53</v>
      </c>
      <c r="E249" s="35" t="s">
        <v>526</v>
      </c>
    </row>
    <row r="250" spans="1:16" ht="12.75">
      <c r="A250" s="25" t="s">
        <v>45</v>
      </c>
      <c s="29" t="s">
        <v>537</v>
      </c>
      <c s="29" t="s">
        <v>538</v>
      </c>
      <c s="25" t="s">
        <v>47</v>
      </c>
      <c s="30" t="s">
        <v>539</v>
      </c>
      <c s="31" t="s">
        <v>129</v>
      </c>
      <c s="32">
        <v>107.44</v>
      </c>
      <c s="33">
        <v>0</v>
      </c>
      <c s="33">
        <f>ROUND(ROUND(H250,2)*ROUND(G250,3),2)</f>
      </c>
      <c r="O250">
        <f>(I250*21)/100</f>
      </c>
      <c t="s">
        <v>23</v>
      </c>
    </row>
    <row r="251" spans="1:5" ht="12.75">
      <c r="A251" s="34" t="s">
        <v>50</v>
      </c>
      <c r="E251" s="35" t="s">
        <v>540</v>
      </c>
    </row>
    <row r="252" spans="1:5" ht="12.75">
      <c r="A252" s="36" t="s">
        <v>52</v>
      </c>
      <c r="E252" s="37" t="s">
        <v>541</v>
      </c>
    </row>
    <row r="253" spans="1:5" ht="140.25">
      <c r="A253" t="s">
        <v>53</v>
      </c>
      <c r="E253" s="35" t="s">
        <v>526</v>
      </c>
    </row>
    <row r="254" spans="1:16" ht="12.75">
      <c r="A254" s="25" t="s">
        <v>45</v>
      </c>
      <c s="29" t="s">
        <v>542</v>
      </c>
      <c s="29" t="s">
        <v>543</v>
      </c>
      <c s="25" t="s">
        <v>47</v>
      </c>
      <c s="30" t="s">
        <v>544</v>
      </c>
      <c s="31" t="s">
        <v>129</v>
      </c>
      <c s="32">
        <v>31.176</v>
      </c>
      <c s="33">
        <v>0</v>
      </c>
      <c s="33">
        <f>ROUND(ROUND(H254,2)*ROUND(G254,3),2)</f>
      </c>
      <c r="O254">
        <f>(I254*21)/100</f>
      </c>
      <c t="s">
        <v>23</v>
      </c>
    </row>
    <row r="255" spans="1:5" ht="12.75">
      <c r="A255" s="34" t="s">
        <v>50</v>
      </c>
      <c r="E255" s="35" t="s">
        <v>545</v>
      </c>
    </row>
    <row r="256" spans="1:5" ht="12.75">
      <c r="A256" s="36" t="s">
        <v>52</v>
      </c>
      <c r="E256" s="37" t="s">
        <v>546</v>
      </c>
    </row>
    <row r="257" spans="1:5" ht="140.25">
      <c r="A257" t="s">
        <v>53</v>
      </c>
      <c r="E257" s="35" t="s">
        <v>526</v>
      </c>
    </row>
    <row r="258" spans="1:16" ht="12.75">
      <c r="A258" s="25" t="s">
        <v>45</v>
      </c>
      <c s="29" t="s">
        <v>547</v>
      </c>
      <c s="29" t="s">
        <v>548</v>
      </c>
      <c s="25" t="s">
        <v>47</v>
      </c>
      <c s="30" t="s">
        <v>549</v>
      </c>
      <c s="31" t="s">
        <v>129</v>
      </c>
      <c s="32">
        <v>31.176</v>
      </c>
      <c s="33">
        <v>0</v>
      </c>
      <c s="33">
        <f>ROUND(ROUND(H258,2)*ROUND(G258,3),2)</f>
      </c>
      <c r="O258">
        <f>(I258*21)/100</f>
      </c>
      <c t="s">
        <v>23</v>
      </c>
    </row>
    <row r="259" spans="1:5" ht="12.75">
      <c r="A259" s="34" t="s">
        <v>50</v>
      </c>
      <c r="E259" s="35" t="s">
        <v>550</v>
      </c>
    </row>
    <row r="260" spans="1:5" ht="12.75">
      <c r="A260" s="36" t="s">
        <v>52</v>
      </c>
      <c r="E260" s="37" t="s">
        <v>551</v>
      </c>
    </row>
    <row r="261" spans="1:5" ht="25.5">
      <c r="A261" t="s">
        <v>53</v>
      </c>
      <c r="E261" s="35" t="s">
        <v>552</v>
      </c>
    </row>
    <row r="262" spans="1:16" ht="12.75">
      <c r="A262" s="25" t="s">
        <v>45</v>
      </c>
      <c s="29" t="s">
        <v>553</v>
      </c>
      <c s="29" t="s">
        <v>554</v>
      </c>
      <c s="25" t="s">
        <v>47</v>
      </c>
      <c s="30" t="s">
        <v>555</v>
      </c>
      <c s="31" t="s">
        <v>280</v>
      </c>
      <c s="32">
        <v>23.3</v>
      </c>
      <c s="33">
        <v>0</v>
      </c>
      <c s="33">
        <f>ROUND(ROUND(H262,2)*ROUND(G262,3),2)</f>
      </c>
      <c r="O262">
        <f>(I262*21)/100</f>
      </c>
      <c t="s">
        <v>23</v>
      </c>
    </row>
    <row r="263" spans="1:5" ht="12.75">
      <c r="A263" s="34" t="s">
        <v>50</v>
      </c>
      <c r="E263" s="35" t="s">
        <v>556</v>
      </c>
    </row>
    <row r="264" spans="1:5" ht="38.25">
      <c r="A264" s="36" t="s">
        <v>52</v>
      </c>
      <c r="E264" s="37" t="s">
        <v>557</v>
      </c>
    </row>
    <row r="265" spans="1:5" ht="38.25">
      <c r="A265" t="s">
        <v>53</v>
      </c>
      <c r="E265" s="35" t="s">
        <v>558</v>
      </c>
    </row>
    <row r="266" spans="1:16" ht="12.75">
      <c r="A266" s="25" t="s">
        <v>45</v>
      </c>
      <c s="29" t="s">
        <v>559</v>
      </c>
      <c s="29" t="s">
        <v>560</v>
      </c>
      <c s="25" t="s">
        <v>47</v>
      </c>
      <c s="30" t="s">
        <v>561</v>
      </c>
      <c s="31" t="s">
        <v>280</v>
      </c>
      <c s="32">
        <v>23.3</v>
      </c>
      <c s="33">
        <v>0</v>
      </c>
      <c s="33">
        <f>ROUND(ROUND(H266,2)*ROUND(G266,3),2)</f>
      </c>
      <c r="O266">
        <f>(I266*21)/100</f>
      </c>
      <c t="s">
        <v>23</v>
      </c>
    </row>
    <row r="267" spans="1:5" ht="12.75">
      <c r="A267" s="34" t="s">
        <v>50</v>
      </c>
      <c r="E267" s="35" t="s">
        <v>556</v>
      </c>
    </row>
    <row r="268" spans="1:5" ht="38.25">
      <c r="A268" s="36" t="s">
        <v>52</v>
      </c>
      <c r="E268" s="37" t="s">
        <v>557</v>
      </c>
    </row>
    <row r="269" spans="1:5" ht="38.25">
      <c r="A269" t="s">
        <v>53</v>
      </c>
      <c r="E269" s="35" t="s">
        <v>558</v>
      </c>
    </row>
    <row r="270" spans="1:18" ht="12.75" customHeight="1">
      <c r="A270" s="6" t="s">
        <v>43</v>
      </c>
      <c s="6"/>
      <c s="39" t="s">
        <v>37</v>
      </c>
      <c s="6"/>
      <c s="27" t="s">
        <v>562</v>
      </c>
      <c s="6"/>
      <c s="6"/>
      <c s="6"/>
      <c s="40">
        <f>0+Q270</f>
      </c>
      <c r="O270">
        <f>0+R270</f>
      </c>
      <c r="Q270">
        <f>0+I271</f>
      </c>
      <c>
        <f>0+O271</f>
      </c>
    </row>
    <row r="271" spans="1:16" ht="12.75">
      <c r="A271" s="25" t="s">
        <v>45</v>
      </c>
      <c s="29" t="s">
        <v>563</v>
      </c>
      <c s="29" t="s">
        <v>564</v>
      </c>
      <c s="25" t="s">
        <v>47</v>
      </c>
      <c s="30" t="s">
        <v>565</v>
      </c>
      <c s="31" t="s">
        <v>129</v>
      </c>
      <c s="32">
        <v>12.816</v>
      </c>
      <c s="33">
        <v>0</v>
      </c>
      <c s="33">
        <f>ROUND(ROUND(H271,2)*ROUND(G271,3),2)</f>
      </c>
      <c r="O271">
        <f>(I271*21)/100</f>
      </c>
      <c t="s">
        <v>23</v>
      </c>
    </row>
    <row r="272" spans="1:5" ht="12.75">
      <c r="A272" s="34" t="s">
        <v>50</v>
      </c>
      <c r="E272" s="35" t="s">
        <v>566</v>
      </c>
    </row>
    <row r="273" spans="1:5" ht="38.25">
      <c r="A273" s="36" t="s">
        <v>52</v>
      </c>
      <c r="E273" s="37" t="s">
        <v>567</v>
      </c>
    </row>
    <row r="274" spans="1:5" ht="25.5">
      <c r="A274" t="s">
        <v>53</v>
      </c>
      <c r="E274" s="35" t="s">
        <v>568</v>
      </c>
    </row>
    <row r="275" spans="1:18" ht="12.75" customHeight="1">
      <c r="A275" s="6" t="s">
        <v>43</v>
      </c>
      <c s="6"/>
      <c s="39" t="s">
        <v>69</v>
      </c>
      <c s="6"/>
      <c s="27" t="s">
        <v>569</v>
      </c>
      <c s="6"/>
      <c s="6"/>
      <c s="6"/>
      <c s="40">
        <f>0+Q275</f>
      </c>
      <c r="O275">
        <f>0+R275</f>
      </c>
      <c r="Q275">
        <f>0+I276+I280+I284+I288+I292+I296</f>
      </c>
      <c>
        <f>0+O276+O280+O284+O288+O292+O296</f>
      </c>
    </row>
    <row r="276" spans="1:16" ht="25.5">
      <c r="A276" s="25" t="s">
        <v>45</v>
      </c>
      <c s="29" t="s">
        <v>570</v>
      </c>
      <c s="29" t="s">
        <v>571</v>
      </c>
      <c s="25" t="s">
        <v>47</v>
      </c>
      <c s="30" t="s">
        <v>572</v>
      </c>
      <c s="31" t="s">
        <v>129</v>
      </c>
      <c s="32">
        <v>71.875</v>
      </c>
      <c s="33">
        <v>0</v>
      </c>
      <c s="33">
        <f>ROUND(ROUND(H276,2)*ROUND(G276,3),2)</f>
      </c>
      <c r="O276">
        <f>(I276*21)/100</f>
      </c>
      <c t="s">
        <v>23</v>
      </c>
    </row>
    <row r="277" spans="1:5" ht="12.75">
      <c r="A277" s="34" t="s">
        <v>50</v>
      </c>
      <c r="E277" s="35" t="s">
        <v>573</v>
      </c>
    </row>
    <row r="278" spans="1:5" ht="51">
      <c r="A278" s="36" t="s">
        <v>52</v>
      </c>
      <c r="E278" s="37" t="s">
        <v>574</v>
      </c>
    </row>
    <row r="279" spans="1:5" ht="191.25">
      <c r="A279" t="s">
        <v>53</v>
      </c>
      <c r="E279" s="35" t="s">
        <v>575</v>
      </c>
    </row>
    <row r="280" spans="1:16" ht="25.5">
      <c r="A280" s="25" t="s">
        <v>45</v>
      </c>
      <c s="29" t="s">
        <v>576</v>
      </c>
      <c s="29" t="s">
        <v>577</v>
      </c>
      <c s="25" t="s">
        <v>47</v>
      </c>
      <c s="30" t="s">
        <v>578</v>
      </c>
      <c s="31" t="s">
        <v>129</v>
      </c>
      <c s="32">
        <v>36.805</v>
      </c>
      <c s="33">
        <v>0</v>
      </c>
      <c s="33">
        <f>ROUND(ROUND(H280,2)*ROUND(G280,3),2)</f>
      </c>
      <c r="O280">
        <f>(I280*21)/100</f>
      </c>
      <c t="s">
        <v>23</v>
      </c>
    </row>
    <row r="281" spans="1:5" ht="12.75">
      <c r="A281" s="34" t="s">
        <v>50</v>
      </c>
      <c r="E281" s="35" t="s">
        <v>579</v>
      </c>
    </row>
    <row r="282" spans="1:5" ht="12.75">
      <c r="A282" s="36" t="s">
        <v>52</v>
      </c>
      <c r="E282" s="37" t="s">
        <v>580</v>
      </c>
    </row>
    <row r="283" spans="1:5" ht="204">
      <c r="A283" t="s">
        <v>53</v>
      </c>
      <c r="E283" s="35" t="s">
        <v>581</v>
      </c>
    </row>
    <row r="284" spans="1:16" ht="12.75">
      <c r="A284" s="25" t="s">
        <v>45</v>
      </c>
      <c s="29" t="s">
        <v>582</v>
      </c>
      <c s="29" t="s">
        <v>583</v>
      </c>
      <c s="25" t="s">
        <v>47</v>
      </c>
      <c s="30" t="s">
        <v>584</v>
      </c>
      <c s="31" t="s">
        <v>129</v>
      </c>
      <c s="32">
        <v>6.802</v>
      </c>
      <c s="33">
        <v>0</v>
      </c>
      <c s="33">
        <f>ROUND(ROUND(H284,2)*ROUND(G284,3),2)</f>
      </c>
      <c r="O284">
        <f>(I284*21)/100</f>
      </c>
      <c t="s">
        <v>23</v>
      </c>
    </row>
    <row r="285" spans="1:5" ht="12.75">
      <c r="A285" s="34" t="s">
        <v>50</v>
      </c>
      <c r="E285" s="35" t="s">
        <v>585</v>
      </c>
    </row>
    <row r="286" spans="1:5" ht="51">
      <c r="A286" s="36" t="s">
        <v>52</v>
      </c>
      <c r="E286" s="37" t="s">
        <v>586</v>
      </c>
    </row>
    <row r="287" spans="1:5" ht="38.25">
      <c r="A287" t="s">
        <v>53</v>
      </c>
      <c r="E287" s="35" t="s">
        <v>587</v>
      </c>
    </row>
    <row r="288" spans="1:16" ht="12.75">
      <c r="A288" s="25" t="s">
        <v>45</v>
      </c>
      <c s="29" t="s">
        <v>588</v>
      </c>
      <c s="29" t="s">
        <v>589</v>
      </c>
      <c s="25" t="s">
        <v>47</v>
      </c>
      <c s="30" t="s">
        <v>590</v>
      </c>
      <c s="31" t="s">
        <v>129</v>
      </c>
      <c s="32">
        <v>205.37</v>
      </c>
      <c s="33">
        <v>0</v>
      </c>
      <c s="33">
        <f>ROUND(ROUND(H288,2)*ROUND(G288,3),2)</f>
      </c>
      <c r="O288">
        <f>(I288*21)/100</f>
      </c>
      <c t="s">
        <v>23</v>
      </c>
    </row>
    <row r="289" spans="1:5" ht="25.5">
      <c r="A289" s="34" t="s">
        <v>50</v>
      </c>
      <c r="E289" s="35" t="s">
        <v>591</v>
      </c>
    </row>
    <row r="290" spans="1:5" ht="89.25">
      <c r="A290" s="36" t="s">
        <v>52</v>
      </c>
      <c r="E290" s="37" t="s">
        <v>592</v>
      </c>
    </row>
    <row r="291" spans="1:5" ht="38.25">
      <c r="A291" t="s">
        <v>53</v>
      </c>
      <c r="E291" s="35" t="s">
        <v>587</v>
      </c>
    </row>
    <row r="292" spans="1:16" ht="12.75">
      <c r="A292" s="25" t="s">
        <v>45</v>
      </c>
      <c s="29" t="s">
        <v>593</v>
      </c>
      <c s="29" t="s">
        <v>594</v>
      </c>
      <c s="25" t="s">
        <v>47</v>
      </c>
      <c s="30" t="s">
        <v>595</v>
      </c>
      <c s="31" t="s">
        <v>129</v>
      </c>
      <c s="32">
        <v>19.051</v>
      </c>
      <c s="33">
        <v>0</v>
      </c>
      <c s="33">
        <f>ROUND(ROUND(H292,2)*ROUND(G292,3),2)</f>
      </c>
      <c r="O292">
        <f>(I292*21)/100</f>
      </c>
      <c t="s">
        <v>23</v>
      </c>
    </row>
    <row r="293" spans="1:5" ht="12.75">
      <c r="A293" s="34" t="s">
        <v>50</v>
      </c>
      <c r="E293" s="35" t="s">
        <v>596</v>
      </c>
    </row>
    <row r="294" spans="1:5" ht="51">
      <c r="A294" s="36" t="s">
        <v>52</v>
      </c>
      <c r="E294" s="37" t="s">
        <v>597</v>
      </c>
    </row>
    <row r="295" spans="1:5" ht="51">
      <c r="A295" t="s">
        <v>53</v>
      </c>
      <c r="E295" s="35" t="s">
        <v>598</v>
      </c>
    </row>
    <row r="296" spans="1:16" ht="12.75">
      <c r="A296" s="25" t="s">
        <v>45</v>
      </c>
      <c s="29" t="s">
        <v>599</v>
      </c>
      <c s="29" t="s">
        <v>600</v>
      </c>
      <c s="25" t="s">
        <v>47</v>
      </c>
      <c s="30" t="s">
        <v>601</v>
      </c>
      <c s="31" t="s">
        <v>129</v>
      </c>
      <c s="32">
        <v>6.99</v>
      </c>
      <c s="33">
        <v>0</v>
      </c>
      <c s="33">
        <f>ROUND(ROUND(H296,2)*ROUND(G296,3),2)</f>
      </c>
      <c r="O296">
        <f>(I296*21)/100</f>
      </c>
      <c t="s">
        <v>23</v>
      </c>
    </row>
    <row r="297" spans="1:5" ht="12.75">
      <c r="A297" s="34" t="s">
        <v>50</v>
      </c>
      <c r="E297" s="35" t="s">
        <v>602</v>
      </c>
    </row>
    <row r="298" spans="1:5" ht="38.25">
      <c r="A298" s="36" t="s">
        <v>52</v>
      </c>
      <c r="E298" s="37" t="s">
        <v>603</v>
      </c>
    </row>
    <row r="299" spans="1:5" ht="51">
      <c r="A299" t="s">
        <v>53</v>
      </c>
      <c r="E299" s="35" t="s">
        <v>598</v>
      </c>
    </row>
    <row r="300" spans="1:18" ht="12.75" customHeight="1">
      <c r="A300" s="6" t="s">
        <v>43</v>
      </c>
      <c s="6"/>
      <c s="39" t="s">
        <v>73</v>
      </c>
      <c s="6"/>
      <c s="27" t="s">
        <v>604</v>
      </c>
      <c s="6"/>
      <c s="6"/>
      <c s="6"/>
      <c s="40">
        <f>0+Q300</f>
      </c>
      <c r="O300">
        <f>0+R300</f>
      </c>
      <c r="Q300">
        <f>0+I301+I305</f>
      </c>
      <c>
        <f>0+O301+O305</f>
      </c>
    </row>
    <row r="301" spans="1:16" ht="12.75">
      <c r="A301" s="25" t="s">
        <v>45</v>
      </c>
      <c s="29" t="s">
        <v>605</v>
      </c>
      <c s="29" t="s">
        <v>606</v>
      </c>
      <c s="25" t="s">
        <v>47</v>
      </c>
      <c s="30" t="s">
        <v>607</v>
      </c>
      <c s="31" t="s">
        <v>280</v>
      </c>
      <c s="32">
        <v>1</v>
      </c>
      <c s="33">
        <v>0</v>
      </c>
      <c s="33">
        <f>ROUND(ROUND(H301,2)*ROUND(G301,3),2)</f>
      </c>
      <c r="O301">
        <f>(I301*21)/100</f>
      </c>
      <c t="s">
        <v>23</v>
      </c>
    </row>
    <row r="302" spans="1:5" ht="12.75">
      <c r="A302" s="34" t="s">
        <v>50</v>
      </c>
      <c r="E302" s="35" t="s">
        <v>608</v>
      </c>
    </row>
    <row r="303" spans="1:5" ht="12.75">
      <c r="A303" s="36" t="s">
        <v>52</v>
      </c>
      <c r="E303" s="37" t="s">
        <v>609</v>
      </c>
    </row>
    <row r="304" spans="1:5" ht="255">
      <c r="A304" t="s">
        <v>53</v>
      </c>
      <c r="E304" s="35" t="s">
        <v>610</v>
      </c>
    </row>
    <row r="305" spans="1:16" ht="12.75">
      <c r="A305" s="25" t="s">
        <v>45</v>
      </c>
      <c s="29" t="s">
        <v>611</v>
      </c>
      <c s="29" t="s">
        <v>612</v>
      </c>
      <c s="25" t="s">
        <v>47</v>
      </c>
      <c s="30" t="s">
        <v>613</v>
      </c>
      <c s="31" t="s">
        <v>76</v>
      </c>
      <c s="32">
        <v>2</v>
      </c>
      <c s="33">
        <v>0</v>
      </c>
      <c s="33">
        <f>ROUND(ROUND(H305,2)*ROUND(G305,3),2)</f>
      </c>
      <c r="O305">
        <f>(I305*21)/100</f>
      </c>
      <c t="s">
        <v>23</v>
      </c>
    </row>
    <row r="306" spans="1:5" ht="12.75">
      <c r="A306" s="34" t="s">
        <v>50</v>
      </c>
      <c r="E306" s="35" t="s">
        <v>614</v>
      </c>
    </row>
    <row r="307" spans="1:5" ht="12.75">
      <c r="A307" s="36" t="s">
        <v>52</v>
      </c>
      <c r="E307" s="37" t="s">
        <v>47</v>
      </c>
    </row>
    <row r="308" spans="1:5" ht="153">
      <c r="A308" t="s">
        <v>53</v>
      </c>
      <c r="E308" s="35" t="s">
        <v>615</v>
      </c>
    </row>
    <row r="309" spans="1:18" ht="12.75" customHeight="1">
      <c r="A309" s="6" t="s">
        <v>43</v>
      </c>
      <c s="6"/>
      <c s="39" t="s">
        <v>40</v>
      </c>
      <c s="6"/>
      <c s="27" t="s">
        <v>162</v>
      </c>
      <c s="6"/>
      <c s="6"/>
      <c s="6"/>
      <c s="40">
        <f>0+Q309</f>
      </c>
      <c r="O309">
        <f>0+R309</f>
      </c>
      <c r="Q309">
        <f>0+I310+I314+I318+I322+I326+I330+I334+I338+I342+I346+I350+I354+I358+I362+I366+I370+I374+I378+I382+I386</f>
      </c>
      <c>
        <f>0+O310+O314+O318+O322+O326+O330+O334+O338+O342+O346+O350+O354+O358+O362+O366+O370+O374+O378+O382+O386</f>
      </c>
    </row>
    <row r="310" spans="1:16" ht="12.75">
      <c r="A310" s="25" t="s">
        <v>45</v>
      </c>
      <c s="29" t="s">
        <v>616</v>
      </c>
      <c s="29" t="s">
        <v>617</v>
      </c>
      <c s="25" t="s">
        <v>47</v>
      </c>
      <c s="30" t="s">
        <v>618</v>
      </c>
      <c s="31" t="s">
        <v>280</v>
      </c>
      <c s="32">
        <v>15.6</v>
      </c>
      <c s="33">
        <v>0</v>
      </c>
      <c s="33">
        <f>ROUND(ROUND(H310,2)*ROUND(G310,3),2)</f>
      </c>
      <c r="O310">
        <f>(I310*21)/100</f>
      </c>
      <c t="s">
        <v>23</v>
      </c>
    </row>
    <row r="311" spans="1:5" ht="25.5">
      <c r="A311" s="34" t="s">
        <v>50</v>
      </c>
      <c r="E311" s="35" t="s">
        <v>619</v>
      </c>
    </row>
    <row r="312" spans="1:5" ht="12.75">
      <c r="A312" s="36" t="s">
        <v>52</v>
      </c>
      <c r="E312" s="37" t="s">
        <v>620</v>
      </c>
    </row>
    <row r="313" spans="1:5" ht="38.25">
      <c r="A313" t="s">
        <v>53</v>
      </c>
      <c r="E313" s="35" t="s">
        <v>621</v>
      </c>
    </row>
    <row r="314" spans="1:16" ht="25.5">
      <c r="A314" s="25" t="s">
        <v>45</v>
      </c>
      <c s="29" t="s">
        <v>622</v>
      </c>
      <c s="29" t="s">
        <v>623</v>
      </c>
      <c s="25" t="s">
        <v>47</v>
      </c>
      <c s="30" t="s">
        <v>624</v>
      </c>
      <c s="31" t="s">
        <v>280</v>
      </c>
      <c s="32">
        <v>80</v>
      </c>
      <c s="33">
        <v>0</v>
      </c>
      <c s="33">
        <f>ROUND(ROUND(H314,2)*ROUND(G314,3),2)</f>
      </c>
      <c r="O314">
        <f>(I314*21)/100</f>
      </c>
      <c t="s">
        <v>23</v>
      </c>
    </row>
    <row r="315" spans="1:5" ht="12.75">
      <c r="A315" s="34" t="s">
        <v>50</v>
      </c>
      <c r="E315" s="35" t="s">
        <v>625</v>
      </c>
    </row>
    <row r="316" spans="1:5" ht="12.75">
      <c r="A316" s="36" t="s">
        <v>52</v>
      </c>
      <c r="E316" s="37" t="s">
        <v>626</v>
      </c>
    </row>
    <row r="317" spans="1:5" ht="127.5">
      <c r="A317" t="s">
        <v>53</v>
      </c>
      <c r="E317" s="35" t="s">
        <v>627</v>
      </c>
    </row>
    <row r="318" spans="1:16" ht="12.75">
      <c r="A318" s="25" t="s">
        <v>45</v>
      </c>
      <c s="29" t="s">
        <v>628</v>
      </c>
      <c s="29" t="s">
        <v>629</v>
      </c>
      <c s="25" t="s">
        <v>47</v>
      </c>
      <c s="30" t="s">
        <v>630</v>
      </c>
      <c s="31" t="s">
        <v>280</v>
      </c>
      <c s="32">
        <v>28</v>
      </c>
      <c s="33">
        <v>0</v>
      </c>
      <c s="33">
        <f>ROUND(ROUND(H318,2)*ROUND(G318,3),2)</f>
      </c>
      <c r="O318">
        <f>(I318*21)/100</f>
      </c>
      <c t="s">
        <v>23</v>
      </c>
    </row>
    <row r="319" spans="1:5" ht="25.5">
      <c r="A319" s="34" t="s">
        <v>50</v>
      </c>
      <c r="E319" s="35" t="s">
        <v>631</v>
      </c>
    </row>
    <row r="320" spans="1:5" ht="12.75">
      <c r="A320" s="36" t="s">
        <v>52</v>
      </c>
      <c r="E320" s="37" t="s">
        <v>632</v>
      </c>
    </row>
    <row r="321" spans="1:5" ht="114.75">
      <c r="A321" t="s">
        <v>53</v>
      </c>
      <c r="E321" s="35" t="s">
        <v>633</v>
      </c>
    </row>
    <row r="322" spans="1:16" ht="12.75">
      <c r="A322" s="25" t="s">
        <v>45</v>
      </c>
      <c s="29" t="s">
        <v>634</v>
      </c>
      <c s="29" t="s">
        <v>635</v>
      </c>
      <c s="25" t="s">
        <v>29</v>
      </c>
      <c s="30" t="s">
        <v>636</v>
      </c>
      <c s="31" t="s">
        <v>76</v>
      </c>
      <c s="32">
        <v>6</v>
      </c>
      <c s="33">
        <v>0</v>
      </c>
      <c s="33">
        <f>ROUND(ROUND(H322,2)*ROUND(G322,3),2)</f>
      </c>
      <c r="O322">
        <f>(I322*21)/100</f>
      </c>
      <c t="s">
        <v>23</v>
      </c>
    </row>
    <row r="323" spans="1:5" ht="12.75">
      <c r="A323" s="34" t="s">
        <v>50</v>
      </c>
      <c r="E323" s="35" t="s">
        <v>637</v>
      </c>
    </row>
    <row r="324" spans="1:5" ht="12.75">
      <c r="A324" s="36" t="s">
        <v>52</v>
      </c>
      <c r="E324" s="37" t="s">
        <v>47</v>
      </c>
    </row>
    <row r="325" spans="1:5" ht="51">
      <c r="A325" t="s">
        <v>53</v>
      </c>
      <c r="E325" s="35" t="s">
        <v>638</v>
      </c>
    </row>
    <row r="326" spans="1:16" ht="12.75">
      <c r="A326" s="25" t="s">
        <v>45</v>
      </c>
      <c s="29" t="s">
        <v>639</v>
      </c>
      <c s="29" t="s">
        <v>635</v>
      </c>
      <c s="25" t="s">
        <v>23</v>
      </c>
      <c s="30" t="s">
        <v>636</v>
      </c>
      <c s="31" t="s">
        <v>76</v>
      </c>
      <c s="32">
        <v>6</v>
      </c>
      <c s="33">
        <v>0</v>
      </c>
      <c s="33">
        <f>ROUND(ROUND(H326,2)*ROUND(G326,3),2)</f>
      </c>
      <c r="O326">
        <f>(I326*21)/100</f>
      </c>
      <c t="s">
        <v>23</v>
      </c>
    </row>
    <row r="327" spans="1:5" ht="12.75">
      <c r="A327" s="34" t="s">
        <v>50</v>
      </c>
      <c r="E327" s="35" t="s">
        <v>640</v>
      </c>
    </row>
    <row r="328" spans="1:5" ht="12.75">
      <c r="A328" s="36" t="s">
        <v>52</v>
      </c>
      <c r="E328" s="37" t="s">
        <v>47</v>
      </c>
    </row>
    <row r="329" spans="1:5" ht="51">
      <c r="A329" t="s">
        <v>53</v>
      </c>
      <c r="E329" s="35" t="s">
        <v>638</v>
      </c>
    </row>
    <row r="330" spans="1:16" ht="12.75">
      <c r="A330" s="25" t="s">
        <v>45</v>
      </c>
      <c s="29" t="s">
        <v>641</v>
      </c>
      <c s="29" t="s">
        <v>642</v>
      </c>
      <c s="25" t="s">
        <v>29</v>
      </c>
      <c s="30" t="s">
        <v>643</v>
      </c>
      <c s="31" t="s">
        <v>76</v>
      </c>
      <c s="32">
        <v>4</v>
      </c>
      <c s="33">
        <v>0</v>
      </c>
      <c s="33">
        <f>ROUND(ROUND(H330,2)*ROUND(G330,3),2)</f>
      </c>
      <c r="O330">
        <f>(I330*21)/100</f>
      </c>
      <c t="s">
        <v>23</v>
      </c>
    </row>
    <row r="331" spans="1:5" ht="12.75">
      <c r="A331" s="34" t="s">
        <v>50</v>
      </c>
      <c r="E331" s="35" t="s">
        <v>644</v>
      </c>
    </row>
    <row r="332" spans="1:5" ht="12.75">
      <c r="A332" s="36" t="s">
        <v>52</v>
      </c>
      <c r="E332" s="37" t="s">
        <v>645</v>
      </c>
    </row>
    <row r="333" spans="1:5" ht="38.25">
      <c r="A333" t="s">
        <v>53</v>
      </c>
      <c r="E333" s="35" t="s">
        <v>646</v>
      </c>
    </row>
    <row r="334" spans="1:16" ht="12.75">
      <c r="A334" s="25" t="s">
        <v>45</v>
      </c>
      <c s="29" t="s">
        <v>647</v>
      </c>
      <c s="29" t="s">
        <v>642</v>
      </c>
      <c s="25" t="s">
        <v>23</v>
      </c>
      <c s="30" t="s">
        <v>643</v>
      </c>
      <c s="31" t="s">
        <v>76</v>
      </c>
      <c s="32">
        <v>3</v>
      </c>
      <c s="33">
        <v>0</v>
      </c>
      <c s="33">
        <f>ROUND(ROUND(H334,2)*ROUND(G334,3),2)</f>
      </c>
      <c r="O334">
        <f>(I334*21)/100</f>
      </c>
      <c t="s">
        <v>23</v>
      </c>
    </row>
    <row r="335" spans="1:5" ht="12.75">
      <c r="A335" s="34" t="s">
        <v>50</v>
      </c>
      <c r="E335" s="35" t="s">
        <v>648</v>
      </c>
    </row>
    <row r="336" spans="1:5" ht="12.75">
      <c r="A336" s="36" t="s">
        <v>52</v>
      </c>
      <c r="E336" s="37" t="s">
        <v>47</v>
      </c>
    </row>
    <row r="337" spans="1:5" ht="38.25">
      <c r="A337" t="s">
        <v>53</v>
      </c>
      <c r="E337" s="35" t="s">
        <v>649</v>
      </c>
    </row>
    <row r="338" spans="1:16" ht="12.75">
      <c r="A338" s="25" t="s">
        <v>45</v>
      </c>
      <c s="29" t="s">
        <v>650</v>
      </c>
      <c s="29" t="s">
        <v>651</v>
      </c>
      <c s="25" t="s">
        <v>47</v>
      </c>
      <c s="30" t="s">
        <v>652</v>
      </c>
      <c s="31" t="s">
        <v>76</v>
      </c>
      <c s="32">
        <v>1</v>
      </c>
      <c s="33">
        <v>0</v>
      </c>
      <c s="33">
        <f>ROUND(ROUND(H338,2)*ROUND(G338,3),2)</f>
      </c>
      <c r="O338">
        <f>(I338*21)/100</f>
      </c>
      <c t="s">
        <v>23</v>
      </c>
    </row>
    <row r="339" spans="1:5" ht="12.75">
      <c r="A339" s="34" t="s">
        <v>50</v>
      </c>
      <c r="E339" s="35" t="s">
        <v>653</v>
      </c>
    </row>
    <row r="340" spans="1:5" ht="12.75">
      <c r="A340" s="36" t="s">
        <v>52</v>
      </c>
      <c r="E340" s="37" t="s">
        <v>47</v>
      </c>
    </row>
    <row r="341" spans="1:5" ht="25.5">
      <c r="A341" t="s">
        <v>53</v>
      </c>
      <c r="E341" s="35" t="s">
        <v>654</v>
      </c>
    </row>
    <row r="342" spans="1:16" ht="25.5">
      <c r="A342" s="25" t="s">
        <v>45</v>
      </c>
      <c s="29" t="s">
        <v>655</v>
      </c>
      <c s="29" t="s">
        <v>656</v>
      </c>
      <c s="25" t="s">
        <v>47</v>
      </c>
      <c s="30" t="s">
        <v>657</v>
      </c>
      <c s="31" t="s">
        <v>76</v>
      </c>
      <c s="32">
        <v>4</v>
      </c>
      <c s="33">
        <v>0</v>
      </c>
      <c s="33">
        <f>ROUND(ROUND(H342,2)*ROUND(G342,3),2)</f>
      </c>
      <c r="O342">
        <f>(I342*21)/100</f>
      </c>
      <c t="s">
        <v>23</v>
      </c>
    </row>
    <row r="343" spans="1:5" ht="12.75">
      <c r="A343" s="34" t="s">
        <v>50</v>
      </c>
      <c r="E343" s="35" t="s">
        <v>658</v>
      </c>
    </row>
    <row r="344" spans="1:5" ht="12.75">
      <c r="A344" s="36" t="s">
        <v>52</v>
      </c>
      <c r="E344" s="37" t="s">
        <v>47</v>
      </c>
    </row>
    <row r="345" spans="1:5" ht="25.5">
      <c r="A345" t="s">
        <v>53</v>
      </c>
      <c r="E345" s="35" t="s">
        <v>659</v>
      </c>
    </row>
    <row r="346" spans="1:16" ht="12.75">
      <c r="A346" s="25" t="s">
        <v>45</v>
      </c>
      <c s="29" t="s">
        <v>660</v>
      </c>
      <c s="29" t="s">
        <v>172</v>
      </c>
      <c s="25" t="s">
        <v>47</v>
      </c>
      <c s="30" t="s">
        <v>173</v>
      </c>
      <c s="31" t="s">
        <v>76</v>
      </c>
      <c s="32">
        <v>2</v>
      </c>
      <c s="33">
        <v>0</v>
      </c>
      <c s="33">
        <f>ROUND(ROUND(H346,2)*ROUND(G346,3),2)</f>
      </c>
      <c r="O346">
        <f>(I346*21)/100</f>
      </c>
      <c t="s">
        <v>23</v>
      </c>
    </row>
    <row r="347" spans="1:5" ht="12.75">
      <c r="A347" s="34" t="s">
        <v>50</v>
      </c>
      <c r="E347" s="35" t="s">
        <v>661</v>
      </c>
    </row>
    <row r="348" spans="1:5" ht="12.75">
      <c r="A348" s="36" t="s">
        <v>52</v>
      </c>
      <c r="E348" s="37" t="s">
        <v>47</v>
      </c>
    </row>
    <row r="349" spans="1:5" ht="25.5">
      <c r="A349" t="s">
        <v>53</v>
      </c>
      <c r="E349" s="35" t="s">
        <v>176</v>
      </c>
    </row>
    <row r="350" spans="1:16" ht="25.5">
      <c r="A350" s="25" t="s">
        <v>45</v>
      </c>
      <c s="29" t="s">
        <v>662</v>
      </c>
      <c s="29" t="s">
        <v>663</v>
      </c>
      <c s="25" t="s">
        <v>47</v>
      </c>
      <c s="30" t="s">
        <v>664</v>
      </c>
      <c s="31" t="s">
        <v>129</v>
      </c>
      <c s="32">
        <v>15</v>
      </c>
      <c s="33">
        <v>0</v>
      </c>
      <c s="33">
        <f>ROUND(ROUND(H350,2)*ROUND(G350,3),2)</f>
      </c>
      <c r="O350">
        <f>(I350*21)/100</f>
      </c>
      <c t="s">
        <v>23</v>
      </c>
    </row>
    <row r="351" spans="1:5" ht="12.75">
      <c r="A351" s="34" t="s">
        <v>50</v>
      </c>
      <c r="E351" s="35" t="s">
        <v>665</v>
      </c>
    </row>
    <row r="352" spans="1:5" ht="12.75">
      <c r="A352" s="36" t="s">
        <v>52</v>
      </c>
      <c r="E352" s="37" t="s">
        <v>666</v>
      </c>
    </row>
    <row r="353" spans="1:5" ht="38.25">
      <c r="A353" t="s">
        <v>53</v>
      </c>
      <c r="E353" s="35" t="s">
        <v>667</v>
      </c>
    </row>
    <row r="354" spans="1:16" ht="12.75">
      <c r="A354" s="25" t="s">
        <v>45</v>
      </c>
      <c s="29" t="s">
        <v>668</v>
      </c>
      <c s="29" t="s">
        <v>669</v>
      </c>
      <c s="25" t="s">
        <v>47</v>
      </c>
      <c s="30" t="s">
        <v>670</v>
      </c>
      <c s="31" t="s">
        <v>280</v>
      </c>
      <c s="32">
        <v>46</v>
      </c>
      <c s="33">
        <v>0</v>
      </c>
      <c s="33">
        <f>ROUND(ROUND(H354,2)*ROUND(G354,3),2)</f>
      </c>
      <c r="O354">
        <f>(I354*21)/100</f>
      </c>
      <c t="s">
        <v>23</v>
      </c>
    </row>
    <row r="355" spans="1:5" ht="12.75">
      <c r="A355" s="34" t="s">
        <v>50</v>
      </c>
      <c r="E355" s="35" t="s">
        <v>671</v>
      </c>
    </row>
    <row r="356" spans="1:5" ht="63.75">
      <c r="A356" s="36" t="s">
        <v>52</v>
      </c>
      <c r="E356" s="37" t="s">
        <v>672</v>
      </c>
    </row>
    <row r="357" spans="1:5" ht="51">
      <c r="A357" t="s">
        <v>53</v>
      </c>
      <c r="E357" s="35" t="s">
        <v>673</v>
      </c>
    </row>
    <row r="358" spans="1:16" ht="12.75">
      <c r="A358" s="25" t="s">
        <v>45</v>
      </c>
      <c s="29" t="s">
        <v>674</v>
      </c>
      <c s="29" t="s">
        <v>675</v>
      </c>
      <c s="25" t="s">
        <v>47</v>
      </c>
      <c s="30" t="s">
        <v>676</v>
      </c>
      <c s="31" t="s">
        <v>280</v>
      </c>
      <c s="32">
        <v>6</v>
      </c>
      <c s="33">
        <v>0</v>
      </c>
      <c s="33">
        <f>ROUND(ROUND(H358,2)*ROUND(G358,3),2)</f>
      </c>
      <c r="O358">
        <f>(I358*21)/100</f>
      </c>
      <c t="s">
        <v>23</v>
      </c>
    </row>
    <row r="359" spans="1:5" ht="12.75">
      <c r="A359" s="34" t="s">
        <v>50</v>
      </c>
      <c r="E359" s="35" t="s">
        <v>677</v>
      </c>
    </row>
    <row r="360" spans="1:5" ht="12.75">
      <c r="A360" s="36" t="s">
        <v>52</v>
      </c>
      <c r="E360" s="37" t="s">
        <v>678</v>
      </c>
    </row>
    <row r="361" spans="1:5" ht="51">
      <c r="A361" t="s">
        <v>53</v>
      </c>
      <c r="E361" s="35" t="s">
        <v>673</v>
      </c>
    </row>
    <row r="362" spans="1:16" ht="12.75">
      <c r="A362" s="25" t="s">
        <v>45</v>
      </c>
      <c s="29" t="s">
        <v>679</v>
      </c>
      <c s="29" t="s">
        <v>680</v>
      </c>
      <c s="25" t="s">
        <v>47</v>
      </c>
      <c s="30" t="s">
        <v>681</v>
      </c>
      <c s="31" t="s">
        <v>280</v>
      </c>
      <c s="32">
        <v>16.24</v>
      </c>
      <c s="33">
        <v>0</v>
      </c>
      <c s="33">
        <f>ROUND(ROUND(H362,2)*ROUND(G362,3),2)</f>
      </c>
      <c r="O362">
        <f>(I362*21)/100</f>
      </c>
      <c t="s">
        <v>23</v>
      </c>
    </row>
    <row r="363" spans="1:5" ht="12.75">
      <c r="A363" s="34" t="s">
        <v>50</v>
      </c>
      <c r="E363" s="35" t="s">
        <v>682</v>
      </c>
    </row>
    <row r="364" spans="1:5" ht="12.75">
      <c r="A364" s="36" t="s">
        <v>52</v>
      </c>
      <c r="E364" s="37" t="s">
        <v>683</v>
      </c>
    </row>
    <row r="365" spans="1:5" ht="25.5">
      <c r="A365" t="s">
        <v>53</v>
      </c>
      <c r="E365" s="35" t="s">
        <v>684</v>
      </c>
    </row>
    <row r="366" spans="1:16" ht="12.75">
      <c r="A366" s="25" t="s">
        <v>45</v>
      </c>
      <c s="29" t="s">
        <v>685</v>
      </c>
      <c s="29" t="s">
        <v>686</v>
      </c>
      <c s="25" t="s">
        <v>47</v>
      </c>
      <c s="30" t="s">
        <v>687</v>
      </c>
      <c s="31" t="s">
        <v>280</v>
      </c>
      <c s="32">
        <v>12</v>
      </c>
      <c s="33">
        <v>0</v>
      </c>
      <c s="33">
        <f>ROUND(ROUND(H366,2)*ROUND(G366,3),2)</f>
      </c>
      <c r="O366">
        <f>(I366*21)/100</f>
      </c>
      <c t="s">
        <v>23</v>
      </c>
    </row>
    <row r="367" spans="1:5" ht="12.75">
      <c r="A367" s="34" t="s">
        <v>50</v>
      </c>
      <c r="E367" s="35" t="s">
        <v>688</v>
      </c>
    </row>
    <row r="368" spans="1:5" ht="12.75">
      <c r="A368" s="36" t="s">
        <v>52</v>
      </c>
      <c r="E368" s="37" t="s">
        <v>689</v>
      </c>
    </row>
    <row r="369" spans="1:5" ht="25.5">
      <c r="A369" t="s">
        <v>53</v>
      </c>
      <c r="E369" s="35" t="s">
        <v>684</v>
      </c>
    </row>
    <row r="370" spans="1:16" ht="12.75">
      <c r="A370" s="25" t="s">
        <v>45</v>
      </c>
      <c s="29" t="s">
        <v>690</v>
      </c>
      <c s="29" t="s">
        <v>691</v>
      </c>
      <c s="25" t="s">
        <v>47</v>
      </c>
      <c s="30" t="s">
        <v>692</v>
      </c>
      <c s="31" t="s">
        <v>280</v>
      </c>
      <c s="32">
        <v>16.24</v>
      </c>
      <c s="33">
        <v>0</v>
      </c>
      <c s="33">
        <f>ROUND(ROUND(H370,2)*ROUND(G370,3),2)</f>
      </c>
      <c r="O370">
        <f>(I370*21)/100</f>
      </c>
      <c t="s">
        <v>23</v>
      </c>
    </row>
    <row r="371" spans="1:5" ht="12.75">
      <c r="A371" s="34" t="s">
        <v>50</v>
      </c>
      <c r="E371" s="35" t="s">
        <v>693</v>
      </c>
    </row>
    <row r="372" spans="1:5" ht="12.75">
      <c r="A372" s="36" t="s">
        <v>52</v>
      </c>
      <c r="E372" s="37" t="s">
        <v>694</v>
      </c>
    </row>
    <row r="373" spans="1:5" ht="38.25">
      <c r="A373" t="s">
        <v>53</v>
      </c>
      <c r="E373" s="35" t="s">
        <v>695</v>
      </c>
    </row>
    <row r="374" spans="1:16" ht="12.75">
      <c r="A374" s="25" t="s">
        <v>45</v>
      </c>
      <c s="29" t="s">
        <v>696</v>
      </c>
      <c s="29" t="s">
        <v>697</v>
      </c>
      <c s="25" t="s">
        <v>47</v>
      </c>
      <c s="30" t="s">
        <v>698</v>
      </c>
      <c s="31" t="s">
        <v>280</v>
      </c>
      <c s="32">
        <v>12</v>
      </c>
      <c s="33">
        <v>0</v>
      </c>
      <c s="33">
        <f>ROUND(ROUND(H374,2)*ROUND(G374,3),2)</f>
      </c>
      <c r="O374">
        <f>(I374*21)/100</f>
      </c>
      <c t="s">
        <v>23</v>
      </c>
    </row>
    <row r="375" spans="1:5" ht="12.75">
      <c r="A375" s="34" t="s">
        <v>50</v>
      </c>
      <c r="E375" s="35" t="s">
        <v>699</v>
      </c>
    </row>
    <row r="376" spans="1:5" ht="12.75">
      <c r="A376" s="36" t="s">
        <v>52</v>
      </c>
      <c r="E376" s="37" t="s">
        <v>700</v>
      </c>
    </row>
    <row r="377" spans="1:5" ht="38.25">
      <c r="A377" t="s">
        <v>53</v>
      </c>
      <c r="E377" s="35" t="s">
        <v>695</v>
      </c>
    </row>
    <row r="378" spans="1:16" ht="25.5">
      <c r="A378" s="25" t="s">
        <v>45</v>
      </c>
      <c s="29" t="s">
        <v>701</v>
      </c>
      <c s="29" t="s">
        <v>702</v>
      </c>
      <c s="25" t="s">
        <v>47</v>
      </c>
      <c s="30" t="s">
        <v>703</v>
      </c>
      <c s="31" t="s">
        <v>76</v>
      </c>
      <c s="32">
        <v>10</v>
      </c>
      <c s="33">
        <v>0</v>
      </c>
      <c s="33">
        <f>ROUND(ROUND(H378,2)*ROUND(G378,3),2)</f>
      </c>
      <c r="O378">
        <f>(I378*21)/100</f>
      </c>
      <c t="s">
        <v>23</v>
      </c>
    </row>
    <row r="379" spans="1:5" ht="12.75">
      <c r="A379" s="34" t="s">
        <v>50</v>
      </c>
      <c r="E379" s="35" t="s">
        <v>704</v>
      </c>
    </row>
    <row r="380" spans="1:5" ht="12.75">
      <c r="A380" s="36" t="s">
        <v>52</v>
      </c>
      <c r="E380" s="37" t="s">
        <v>705</v>
      </c>
    </row>
    <row r="381" spans="1:5" ht="63.75">
      <c r="A381" t="s">
        <v>53</v>
      </c>
      <c r="E381" s="35" t="s">
        <v>706</v>
      </c>
    </row>
    <row r="382" spans="1:16" ht="12.75">
      <c r="A382" s="25" t="s">
        <v>45</v>
      </c>
      <c s="29" t="s">
        <v>707</v>
      </c>
      <c s="29" t="s">
        <v>708</v>
      </c>
      <c s="25" t="s">
        <v>47</v>
      </c>
      <c s="30" t="s">
        <v>709</v>
      </c>
      <c s="31" t="s">
        <v>116</v>
      </c>
      <c s="32">
        <v>82.766</v>
      </c>
      <c s="33">
        <v>0</v>
      </c>
      <c s="33">
        <f>ROUND(ROUND(H382,2)*ROUND(G382,3),2)</f>
      </c>
      <c r="O382">
        <f>(I382*21)/100</f>
      </c>
      <c t="s">
        <v>23</v>
      </c>
    </row>
    <row r="383" spans="1:5" ht="12.75">
      <c r="A383" s="34" t="s">
        <v>50</v>
      </c>
      <c r="E383" s="35" t="s">
        <v>710</v>
      </c>
    </row>
    <row r="384" spans="1:5" ht="102">
      <c r="A384" s="36" t="s">
        <v>52</v>
      </c>
      <c r="E384" s="37" t="s">
        <v>711</v>
      </c>
    </row>
    <row r="385" spans="1:5" ht="102">
      <c r="A385" t="s">
        <v>53</v>
      </c>
      <c r="E385" s="35" t="s">
        <v>712</v>
      </c>
    </row>
    <row r="386" spans="1:16" ht="12.75">
      <c r="A386" s="25" t="s">
        <v>45</v>
      </c>
      <c s="29" t="s">
        <v>713</v>
      </c>
      <c s="29" t="s">
        <v>714</v>
      </c>
      <c s="25" t="s">
        <v>47</v>
      </c>
      <c s="30" t="s">
        <v>715</v>
      </c>
      <c s="31" t="s">
        <v>129</v>
      </c>
      <c s="32">
        <v>45.12</v>
      </c>
      <c s="33">
        <v>0</v>
      </c>
      <c s="33">
        <f>ROUND(ROUND(H386,2)*ROUND(G386,3),2)</f>
      </c>
      <c r="O386">
        <f>(I386*21)/100</f>
      </c>
      <c t="s">
        <v>23</v>
      </c>
    </row>
    <row r="387" spans="1:5" ht="12.75">
      <c r="A387" s="34" t="s">
        <v>50</v>
      </c>
      <c r="E387" s="35" t="s">
        <v>716</v>
      </c>
    </row>
    <row r="388" spans="1:5" ht="12.75">
      <c r="A388" s="36" t="s">
        <v>52</v>
      </c>
      <c r="E388" s="37" t="s">
        <v>717</v>
      </c>
    </row>
    <row r="389" spans="1:5" ht="76.5">
      <c r="A389" t="s">
        <v>53</v>
      </c>
      <c r="E389" s="35" t="s">
        <v>718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